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/>
  <mc:AlternateContent xmlns:mc="http://schemas.openxmlformats.org/markup-compatibility/2006">
    <mc:Choice Requires="x15">
      <x15ac:absPath xmlns:x15ac="http://schemas.microsoft.com/office/spreadsheetml/2010/11/ac" url="C:\Users\uzivatel\Desktop\Rozpočty\2017\PRO-CONSULT\Čakovice\"/>
    </mc:Choice>
  </mc:AlternateContent>
  <bookViews>
    <workbookView xWindow="0" yWindow="0" windowWidth="17970" windowHeight="7890"/>
  </bookViews>
  <sheets>
    <sheet name="Rekapitulace stavby" sheetId="1" r:id="rId1"/>
    <sheet name="100 - SO 100 Komunikace a..." sheetId="2" r:id="rId2"/>
    <sheet name="901 - VON" sheetId="3" r:id="rId3"/>
  </sheets>
  <definedNames>
    <definedName name="_xlnm.Print_Titles" localSheetId="1">'100 - SO 100 Komunikace a...'!$114:$114</definedName>
    <definedName name="_xlnm.Print_Titles" localSheetId="2">'901 - VON'!$109:$109</definedName>
    <definedName name="_xlnm.Print_Titles" localSheetId="0">'Rekapitulace stavby'!$85:$85</definedName>
    <definedName name="_xlnm.Print_Area" localSheetId="1">'100 - SO 100 Komunikace a...'!$C$4:$Q$70,'100 - SO 100 Komunikace a...'!$C$76:$Q$98,'100 - SO 100 Komunikace a...'!$C$104:$Q$186</definedName>
    <definedName name="_xlnm.Print_Area" localSheetId="2">'901 - VON'!$C$4:$Q$70,'901 - VON'!$C$76:$Q$93,'901 - VON'!$C$99:$Q$123</definedName>
    <definedName name="_xlnm.Print_Area" localSheetId="0">'Rekapitulace stavby'!$C$4:$AP$70,'Rekapitulace stavby'!$C$76:$AP$93</definedName>
  </definedNames>
  <calcPr calcId="162913"/>
</workbook>
</file>

<file path=xl/calcChain.xml><?xml version="1.0" encoding="utf-8"?>
<calcChain xmlns="http://schemas.openxmlformats.org/spreadsheetml/2006/main">
  <c r="AY89" i="1" l="1"/>
  <c r="AX89" i="1"/>
  <c r="BI123" i="3"/>
  <c r="BH123" i="3"/>
  <c r="BG123" i="3"/>
  <c r="BF123" i="3"/>
  <c r="AA123" i="3"/>
  <c r="Y123" i="3"/>
  <c r="W123" i="3"/>
  <c r="BK123" i="3"/>
  <c r="N123" i="3"/>
  <c r="BE123" i="3" s="1"/>
  <c r="BI122" i="3"/>
  <c r="BH122" i="3"/>
  <c r="BG122" i="3"/>
  <c r="BF122" i="3"/>
  <c r="BE122" i="3"/>
  <c r="AA122" i="3"/>
  <c r="Y122" i="3"/>
  <c r="W122" i="3"/>
  <c r="BK122" i="3"/>
  <c r="N122" i="3"/>
  <c r="BI121" i="3"/>
  <c r="BH121" i="3"/>
  <c r="BG121" i="3"/>
  <c r="BF121" i="3"/>
  <c r="AA121" i="3"/>
  <c r="Y121" i="3"/>
  <c r="W121" i="3"/>
  <c r="BK121" i="3"/>
  <c r="N121" i="3"/>
  <c r="BE121" i="3" s="1"/>
  <c r="BI120" i="3"/>
  <c r="BH120" i="3"/>
  <c r="BG120" i="3"/>
  <c r="BF120" i="3"/>
  <c r="BE120" i="3"/>
  <c r="AA120" i="3"/>
  <c r="Y120" i="3"/>
  <c r="W120" i="3"/>
  <c r="BK120" i="3"/>
  <c r="N120" i="3"/>
  <c r="BI119" i="3"/>
  <c r="BH119" i="3"/>
  <c r="BG119" i="3"/>
  <c r="BF119" i="3"/>
  <c r="AA119" i="3"/>
  <c r="Y119" i="3"/>
  <c r="W119" i="3"/>
  <c r="BK119" i="3"/>
  <c r="N119" i="3"/>
  <c r="BE119" i="3" s="1"/>
  <c r="BI118" i="3"/>
  <c r="BH118" i="3"/>
  <c r="BG118" i="3"/>
  <c r="BF118" i="3"/>
  <c r="BE118" i="3"/>
  <c r="AA118" i="3"/>
  <c r="Y118" i="3"/>
  <c r="W118" i="3"/>
  <c r="BK118" i="3"/>
  <c r="N118" i="3"/>
  <c r="BI117" i="3"/>
  <c r="BH117" i="3"/>
  <c r="BG117" i="3"/>
  <c r="BF117" i="3"/>
  <c r="AA117" i="3"/>
  <c r="Y117" i="3"/>
  <c r="W117" i="3"/>
  <c r="BK117" i="3"/>
  <c r="N117" i="3"/>
  <c r="BE117" i="3" s="1"/>
  <c r="BI116" i="3"/>
  <c r="BH116" i="3"/>
  <c r="BG116" i="3"/>
  <c r="BF116" i="3"/>
  <c r="BE116" i="3"/>
  <c r="AA116" i="3"/>
  <c r="Y116" i="3"/>
  <c r="W116" i="3"/>
  <c r="BK116" i="3"/>
  <c r="N116" i="3"/>
  <c r="BI115" i="3"/>
  <c r="BH115" i="3"/>
  <c r="BG115" i="3"/>
  <c r="BF115" i="3"/>
  <c r="AA115" i="3"/>
  <c r="Y115" i="3"/>
  <c r="W115" i="3"/>
  <c r="BK115" i="3"/>
  <c r="N115" i="3"/>
  <c r="BE115" i="3" s="1"/>
  <c r="BI114" i="3"/>
  <c r="BH114" i="3"/>
  <c r="BG114" i="3"/>
  <c r="BF114" i="3"/>
  <c r="BE114" i="3"/>
  <c r="AA114" i="3"/>
  <c r="Y114" i="3"/>
  <c r="W114" i="3"/>
  <c r="BK114" i="3"/>
  <c r="N114" i="3"/>
  <c r="BI113" i="3"/>
  <c r="BH113" i="3"/>
  <c r="BG113" i="3"/>
  <c r="BF113" i="3"/>
  <c r="AA113" i="3"/>
  <c r="Y113" i="3"/>
  <c r="W113" i="3"/>
  <c r="BK113" i="3"/>
  <c r="N113" i="3"/>
  <c r="BE113" i="3" s="1"/>
  <c r="BI112" i="3"/>
  <c r="H36" i="3" s="1"/>
  <c r="BD89" i="1" s="1"/>
  <c r="BH112" i="3"/>
  <c r="BG112" i="3"/>
  <c r="BF112" i="3"/>
  <c r="M33" i="3" s="1"/>
  <c r="AW89" i="1" s="1"/>
  <c r="BE112" i="3"/>
  <c r="AA112" i="3"/>
  <c r="AA111" i="3" s="1"/>
  <c r="AA110" i="3" s="1"/>
  <c r="Y112" i="3"/>
  <c r="Y111" i="3" s="1"/>
  <c r="Y110" i="3" s="1"/>
  <c r="W112" i="3"/>
  <c r="W111" i="3" s="1"/>
  <c r="W110" i="3" s="1"/>
  <c r="AU89" i="1" s="1"/>
  <c r="BK112" i="3"/>
  <c r="BK111" i="3" s="1"/>
  <c r="N112" i="3"/>
  <c r="F107" i="3"/>
  <c r="F104" i="3"/>
  <c r="F102" i="3"/>
  <c r="F101" i="3"/>
  <c r="M28" i="3"/>
  <c r="AS89" i="1" s="1"/>
  <c r="M84" i="3"/>
  <c r="M81" i="3"/>
  <c r="F81" i="3"/>
  <c r="F79" i="3"/>
  <c r="O21" i="3"/>
  <c r="E21" i="3"/>
  <c r="M107" i="3" s="1"/>
  <c r="O20" i="3"/>
  <c r="O18" i="3"/>
  <c r="E18" i="3"/>
  <c r="M106" i="3" s="1"/>
  <c r="O17" i="3"/>
  <c r="O15" i="3"/>
  <c r="E15" i="3"/>
  <c r="F84" i="3" s="1"/>
  <c r="O14" i="3"/>
  <c r="O12" i="3"/>
  <c r="E12" i="3"/>
  <c r="F83" i="3" s="1"/>
  <c r="O11" i="3"/>
  <c r="O9" i="3"/>
  <c r="M104" i="3" s="1"/>
  <c r="F6" i="3"/>
  <c r="F78" i="3" s="1"/>
  <c r="W181" i="2"/>
  <c r="AY88" i="1"/>
  <c r="AX88" i="1"/>
  <c r="BI186" i="2"/>
  <c r="BH186" i="2"/>
  <c r="BG186" i="2"/>
  <c r="BF186" i="2"/>
  <c r="AA186" i="2"/>
  <c r="AA185" i="2" s="1"/>
  <c r="Y186" i="2"/>
  <c r="Y185" i="2" s="1"/>
  <c r="W186" i="2"/>
  <c r="W185" i="2" s="1"/>
  <c r="BK186" i="2"/>
  <c r="BK185" i="2" s="1"/>
  <c r="N185" i="2" s="1"/>
  <c r="N94" i="2" s="1"/>
  <c r="N186" i="2"/>
  <c r="BE186" i="2" s="1"/>
  <c r="BI182" i="2"/>
  <c r="BH182" i="2"/>
  <c r="BG182" i="2"/>
  <c r="BF182" i="2"/>
  <c r="BE182" i="2"/>
  <c r="AA182" i="2"/>
  <c r="AA181" i="2" s="1"/>
  <c r="Y182" i="2"/>
  <c r="Y181" i="2" s="1"/>
  <c r="W182" i="2"/>
  <c r="BK182" i="2"/>
  <c r="BK181" i="2" s="1"/>
  <c r="N181" i="2" s="1"/>
  <c r="N93" i="2" s="1"/>
  <c r="N182" i="2"/>
  <c r="BI178" i="2"/>
  <c r="BH178" i="2"/>
  <c r="BG178" i="2"/>
  <c r="BF178" i="2"/>
  <c r="AA178" i="2"/>
  <c r="Y178" i="2"/>
  <c r="W178" i="2"/>
  <c r="BK178" i="2"/>
  <c r="N178" i="2"/>
  <c r="BE178" i="2" s="1"/>
  <c r="BI175" i="2"/>
  <c r="BH175" i="2"/>
  <c r="BG175" i="2"/>
  <c r="BF175" i="2"/>
  <c r="AA175" i="2"/>
  <c r="Y175" i="2"/>
  <c r="W175" i="2"/>
  <c r="BK175" i="2"/>
  <c r="N175" i="2"/>
  <c r="BE175" i="2" s="1"/>
  <c r="BI174" i="2"/>
  <c r="BH174" i="2"/>
  <c r="BG174" i="2"/>
  <c r="BF174" i="2"/>
  <c r="AA174" i="2"/>
  <c r="Y174" i="2"/>
  <c r="W174" i="2"/>
  <c r="W170" i="2" s="1"/>
  <c r="BK174" i="2"/>
  <c r="N174" i="2"/>
  <c r="BE174" i="2" s="1"/>
  <c r="BI171" i="2"/>
  <c r="BH171" i="2"/>
  <c r="BG171" i="2"/>
  <c r="BF171" i="2"/>
  <c r="AA171" i="2"/>
  <c r="AA170" i="2" s="1"/>
  <c r="Y171" i="2"/>
  <c r="Y170" i="2" s="1"/>
  <c r="W171" i="2"/>
  <c r="BK171" i="2"/>
  <c r="BK170" i="2" s="1"/>
  <c r="N170" i="2" s="1"/>
  <c r="N92" i="2" s="1"/>
  <c r="N171" i="2"/>
  <c r="BE171" i="2" s="1"/>
  <c r="BI167" i="2"/>
  <c r="BH167" i="2"/>
  <c r="BG167" i="2"/>
  <c r="BF167" i="2"/>
  <c r="AA167" i="2"/>
  <c r="Y167" i="2"/>
  <c r="W167" i="2"/>
  <c r="BK167" i="2"/>
  <c r="N167" i="2"/>
  <c r="BE167" i="2" s="1"/>
  <c r="BI164" i="2"/>
  <c r="BH164" i="2"/>
  <c r="BG164" i="2"/>
  <c r="BF164" i="2"/>
  <c r="BE164" i="2"/>
  <c r="AA164" i="2"/>
  <c r="Y164" i="2"/>
  <c r="W164" i="2"/>
  <c r="BK164" i="2"/>
  <c r="N164" i="2"/>
  <c r="BI161" i="2"/>
  <c r="BH161" i="2"/>
  <c r="BG161" i="2"/>
  <c r="BF161" i="2"/>
  <c r="AA161" i="2"/>
  <c r="AA160" i="2" s="1"/>
  <c r="Y161" i="2"/>
  <c r="Y160" i="2" s="1"/>
  <c r="W161" i="2"/>
  <c r="W160" i="2" s="1"/>
  <c r="BK161" i="2"/>
  <c r="N161" i="2"/>
  <c r="BE161" i="2" s="1"/>
  <c r="BI157" i="2"/>
  <c r="BH157" i="2"/>
  <c r="BG157" i="2"/>
  <c r="BF157" i="2"/>
  <c r="AA157" i="2"/>
  <c r="Y157" i="2"/>
  <c r="W157" i="2"/>
  <c r="BK157" i="2"/>
  <c r="N157" i="2"/>
  <c r="BE157" i="2" s="1"/>
  <c r="BI154" i="2"/>
  <c r="BH154" i="2"/>
  <c r="BG154" i="2"/>
  <c r="BF154" i="2"/>
  <c r="AA154" i="2"/>
  <c r="Y154" i="2"/>
  <c r="W154" i="2"/>
  <c r="BK154" i="2"/>
  <c r="N154" i="2"/>
  <c r="BE154" i="2" s="1"/>
  <c r="BI153" i="2"/>
  <c r="BH153" i="2"/>
  <c r="BG153" i="2"/>
  <c r="BF153" i="2"/>
  <c r="AA153" i="2"/>
  <c r="Y153" i="2"/>
  <c r="W153" i="2"/>
  <c r="BK153" i="2"/>
  <c r="N153" i="2"/>
  <c r="BE153" i="2" s="1"/>
  <c r="BI152" i="2"/>
  <c r="BH152" i="2"/>
  <c r="BG152" i="2"/>
  <c r="BF152" i="2"/>
  <c r="AA152" i="2"/>
  <c r="Y152" i="2"/>
  <c r="W152" i="2"/>
  <c r="BK152" i="2"/>
  <c r="N152" i="2"/>
  <c r="BE152" i="2" s="1"/>
  <c r="BI149" i="2"/>
  <c r="BH149" i="2"/>
  <c r="BG149" i="2"/>
  <c r="BF149" i="2"/>
  <c r="AA149" i="2"/>
  <c r="Y149" i="2"/>
  <c r="W149" i="2"/>
  <c r="BK149" i="2"/>
  <c r="N149" i="2"/>
  <c r="BE149" i="2" s="1"/>
  <c r="BI146" i="2"/>
  <c r="BH146" i="2"/>
  <c r="BG146" i="2"/>
  <c r="BF146" i="2"/>
  <c r="AA146" i="2"/>
  <c r="Y146" i="2"/>
  <c r="W146" i="2"/>
  <c r="BK146" i="2"/>
  <c r="N146" i="2"/>
  <c r="BE146" i="2" s="1"/>
  <c r="BI143" i="2"/>
  <c r="BH143" i="2"/>
  <c r="BG143" i="2"/>
  <c r="BF143" i="2"/>
  <c r="AA143" i="2"/>
  <c r="Y143" i="2"/>
  <c r="W143" i="2"/>
  <c r="BK143" i="2"/>
  <c r="N143" i="2"/>
  <c r="BE143" i="2" s="1"/>
  <c r="BI140" i="2"/>
  <c r="BH140" i="2"/>
  <c r="BG140" i="2"/>
  <c r="BF140" i="2"/>
  <c r="AA140" i="2"/>
  <c r="Y140" i="2"/>
  <c r="W140" i="2"/>
  <c r="BK140" i="2"/>
  <c r="N140" i="2"/>
  <c r="BE140" i="2" s="1"/>
  <c r="BI139" i="2"/>
  <c r="BH139" i="2"/>
  <c r="BG139" i="2"/>
  <c r="BF139" i="2"/>
  <c r="AA139" i="2"/>
  <c r="Y139" i="2"/>
  <c r="W139" i="2"/>
  <c r="BK139" i="2"/>
  <c r="N139" i="2"/>
  <c r="BE139" i="2" s="1"/>
  <c r="BI136" i="2"/>
  <c r="BH136" i="2"/>
  <c r="BG136" i="2"/>
  <c r="BF136" i="2"/>
  <c r="AA136" i="2"/>
  <c r="Y136" i="2"/>
  <c r="W136" i="2"/>
  <c r="BK136" i="2"/>
  <c r="N136" i="2"/>
  <c r="BE136" i="2" s="1"/>
  <c r="BI133" i="2"/>
  <c r="BH133" i="2"/>
  <c r="BG133" i="2"/>
  <c r="BF133" i="2"/>
  <c r="AA133" i="2"/>
  <c r="Y133" i="2"/>
  <c r="W133" i="2"/>
  <c r="BK133" i="2"/>
  <c r="N133" i="2"/>
  <c r="BE133" i="2" s="1"/>
  <c r="BI130" i="2"/>
  <c r="BH130" i="2"/>
  <c r="BG130" i="2"/>
  <c r="BF130" i="2"/>
  <c r="AA130" i="2"/>
  <c r="Y130" i="2"/>
  <c r="W130" i="2"/>
  <c r="BK130" i="2"/>
  <c r="N130" i="2"/>
  <c r="BE130" i="2" s="1"/>
  <c r="BI127" i="2"/>
  <c r="BH127" i="2"/>
  <c r="BG127" i="2"/>
  <c r="BF127" i="2"/>
  <c r="AA127" i="2"/>
  <c r="Y127" i="2"/>
  <c r="W127" i="2"/>
  <c r="BK127" i="2"/>
  <c r="N127" i="2"/>
  <c r="BE127" i="2" s="1"/>
  <c r="BI124" i="2"/>
  <c r="BH124" i="2"/>
  <c r="BG124" i="2"/>
  <c r="BF124" i="2"/>
  <c r="AA124" i="2"/>
  <c r="AA117" i="2" s="1"/>
  <c r="Y124" i="2"/>
  <c r="W124" i="2"/>
  <c r="BK124" i="2"/>
  <c r="BK117" i="2" s="1"/>
  <c r="N117" i="2" s="1"/>
  <c r="N90" i="2" s="1"/>
  <c r="N124" i="2"/>
  <c r="BE124" i="2" s="1"/>
  <c r="BI118" i="2"/>
  <c r="BH118" i="2"/>
  <c r="BG118" i="2"/>
  <c r="BF118" i="2"/>
  <c r="AA118" i="2"/>
  <c r="Y118" i="2"/>
  <c r="Y117" i="2" s="1"/>
  <c r="W118" i="2"/>
  <c r="W117" i="2" s="1"/>
  <c r="W116" i="2" s="1"/>
  <c r="W115" i="2" s="1"/>
  <c r="AU88" i="1" s="1"/>
  <c r="AU87" i="1" s="1"/>
  <c r="BK118" i="2"/>
  <c r="N118" i="2"/>
  <c r="BE118" i="2" s="1"/>
  <c r="F112" i="2"/>
  <c r="F109" i="2"/>
  <c r="F107" i="2"/>
  <c r="F106" i="2"/>
  <c r="M28" i="2"/>
  <c r="AS88" i="1" s="1"/>
  <c r="AS87" i="1" s="1"/>
  <c r="M84" i="2"/>
  <c r="M81" i="2"/>
  <c r="F81" i="2"/>
  <c r="F79" i="2"/>
  <c r="O21" i="2"/>
  <c r="E21" i="2"/>
  <c r="M112" i="2" s="1"/>
  <c r="O20" i="2"/>
  <c r="O18" i="2"/>
  <c r="E18" i="2"/>
  <c r="M111" i="2" s="1"/>
  <c r="O17" i="2"/>
  <c r="O15" i="2"/>
  <c r="E15" i="2"/>
  <c r="F84" i="2" s="1"/>
  <c r="O14" i="2"/>
  <c r="O12" i="2"/>
  <c r="E12" i="2"/>
  <c r="F83" i="2" s="1"/>
  <c r="O11" i="2"/>
  <c r="O9" i="2"/>
  <c r="M109" i="2" s="1"/>
  <c r="F6" i="2"/>
  <c r="F78" i="2" s="1"/>
  <c r="AK27" i="1"/>
  <c r="AM83" i="1"/>
  <c r="L83" i="1"/>
  <c r="AM82" i="1"/>
  <c r="L82" i="1"/>
  <c r="AM80" i="1"/>
  <c r="L80" i="1"/>
  <c r="L78" i="1"/>
  <c r="L77" i="1"/>
  <c r="M32" i="3" l="1"/>
  <c r="AV89" i="1" s="1"/>
  <c r="AT89" i="1" s="1"/>
  <c r="H34" i="3"/>
  <c r="BB89" i="1" s="1"/>
  <c r="H35" i="3"/>
  <c r="BC89" i="1" s="1"/>
  <c r="H36" i="2"/>
  <c r="BD88" i="1" s="1"/>
  <c r="BD87" i="1" s="1"/>
  <c r="W35" i="1" s="1"/>
  <c r="H34" i="2"/>
  <c r="BB88" i="1" s="1"/>
  <c r="BB87" i="1" s="1"/>
  <c r="H35" i="2"/>
  <c r="BC88" i="1" s="1"/>
  <c r="BK160" i="2"/>
  <c r="N160" i="2" s="1"/>
  <c r="N91" i="2" s="1"/>
  <c r="M33" i="2"/>
  <c r="AW88" i="1" s="1"/>
  <c r="BK110" i="3"/>
  <c r="N110" i="3" s="1"/>
  <c r="N88" i="3" s="1"/>
  <c r="N111" i="3"/>
  <c r="N89" i="3" s="1"/>
  <c r="M32" i="2"/>
  <c r="AV88" i="1" s="1"/>
  <c r="AT88" i="1" s="1"/>
  <c r="H32" i="2"/>
  <c r="AZ88" i="1" s="1"/>
  <c r="AX87" i="1"/>
  <c r="W33" i="1"/>
  <c r="Y116" i="2"/>
  <c r="Y115" i="2" s="1"/>
  <c r="AA116" i="2"/>
  <c r="AA115" i="2" s="1"/>
  <c r="M83" i="2"/>
  <c r="M83" i="3"/>
  <c r="BK116" i="2"/>
  <c r="H33" i="3"/>
  <c r="BA89" i="1" s="1"/>
  <c r="F111" i="2"/>
  <c r="H33" i="2"/>
  <c r="BA88" i="1" s="1"/>
  <c r="BA87" i="1" s="1"/>
  <c r="F106" i="3"/>
  <c r="H32" i="3"/>
  <c r="AZ89" i="1" s="1"/>
  <c r="BC87" i="1" l="1"/>
  <c r="AW87" i="1"/>
  <c r="AK32" i="1" s="1"/>
  <c r="W32" i="1"/>
  <c r="AZ87" i="1"/>
  <c r="BK115" i="2"/>
  <c r="N115" i="2" s="1"/>
  <c r="N88" i="2" s="1"/>
  <c r="N116" i="2"/>
  <c r="N89" i="2" s="1"/>
  <c r="M27" i="3"/>
  <c r="M30" i="3" s="1"/>
  <c r="L93" i="3"/>
  <c r="AY87" i="1" l="1"/>
  <c r="W34" i="1"/>
  <c r="AV87" i="1"/>
  <c r="W31" i="1"/>
  <c r="M27" i="2"/>
  <c r="M30" i="2" s="1"/>
  <c r="L98" i="2"/>
  <c r="AG89" i="1"/>
  <c r="AN89" i="1" s="1"/>
  <c r="L38" i="3"/>
  <c r="AG88" i="1" l="1"/>
  <c r="L38" i="2"/>
  <c r="AK31" i="1"/>
  <c r="AT87" i="1"/>
  <c r="AG87" i="1" l="1"/>
  <c r="AN88" i="1"/>
  <c r="AG93" i="1" l="1"/>
  <c r="AN87" i="1"/>
  <c r="AN93" i="1" s="1"/>
  <c r="AK26" i="1"/>
  <c r="AK29" i="1" s="1"/>
  <c r="AK37" i="1" s="1"/>
</calcChain>
</file>

<file path=xl/sharedStrings.xml><?xml version="1.0" encoding="utf-8"?>
<sst xmlns="http://schemas.openxmlformats.org/spreadsheetml/2006/main" count="1249" uniqueCount="288">
  <si>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</si>
  <si>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</si>
  <si>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</si>
  <si>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</si>
  <si>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</si>
  <si>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</si>
  <si>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</si>
  <si>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</si>
  <si>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</si>
  <si>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</si>
  <si>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</si>
  <si>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</si>
  <si>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</si>
  <si>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</si>
  <si>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</si>
  <si>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</si>
  <si>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24</t>
  </si>
  <si>
    <t>Stavba:</t>
  </si>
  <si>
    <t>MČ Praha Čakovice, Souvislá údržba cyklotrasy A27 (úsek ŽT 070 - hranice k.ú. Letňany)</t>
  </si>
  <si>
    <t>JKSO:</t>
  </si>
  <si>
    <t>CC-CZ:</t>
  </si>
  <si>
    <t>Místo:</t>
  </si>
  <si>
    <t xml:space="preserve"> </t>
  </si>
  <si>
    <t>Datum:</t>
  </si>
  <si>
    <t>7. 8. 2017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</si>
  <si>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</si>
  <si>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</si>
  <si>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</si>
  <si>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</si>
  <si>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</si>
  <si>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</si>
  <si>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</si>
  <si>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</si>
  <si>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</si>
  <si>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</si>
  <si>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</si>
  <si>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</si>
  <si>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</si>
  <si>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</si>
  <si>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</si>
  <si>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</si>
  <si>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</si>
  <si>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</si>
  <si>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</si>
  <si>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</si>
  <si>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</si>
  <si>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</si>
  <si>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</si>
  <si>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</si>
  <si>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</si>
  <si>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</si>
  <si>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</si>
  <si>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</si>
  <si>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</si>
  <si>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</si>
  <si>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</si>
  <si>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</si>
  <si>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</si>
  <si>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</si>
  <si>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</si>
  <si>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</si>
  <si>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</si>
  <si>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</si>
  <si>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</si>
  <si>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</si>
  <si>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</si>
  <si>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</si>
  <si>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</si>
  <si>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</si>
  <si>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</si>
  <si>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</si>
  <si>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</si>
  <si>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</si>
  <si>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</si>
  <si>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</si>
  <si>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{2d96653a-d019-4170-9090-4faa0316fc75}</t>
  </si>
  <si>
    <t>{00000000-0000-0000-0000-000000000000}</t>
  </si>
  <si>
    <t>/</t>
  </si>
  <si>
    <t>100</t>
  </si>
  <si>
    <t>SO 100 Komunikace a zpevněné plochy</t>
  </si>
  <si>
    <t>1</t>
  </si>
  <si>
    <t>{d09e3b7e-edd1-4750-9974-5766dcbfc70c}</t>
  </si>
  <si>
    <t>901</t>
  </si>
  <si>
    <t>VON</t>
  </si>
  <si>
    <t>{7cc8f408-e56c-4876-a2c6-9fede4f9b8ca}</t>
  </si>
  <si>
    <t>2) Ostatní náklady ze souhrnného listu</t>
  </si>
  <si>
    <t>Procent. zadání_x000D_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</si>
  <si>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</si>
  <si>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</si>
  <si>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</si>
  <si>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</si>
  <si>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</si>
  <si>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</si>
  <si>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</si>
  <si>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</si>
  <si>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</si>
  <si>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</si>
  <si>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100 - SO 100 Komunikace a zpevněné plochy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</si>
  <si>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</si>
  <si>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</si>
  <si>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</si>
  <si>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</si>
  <si>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</si>
  <si>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</si>
  <si>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</si>
  <si>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</si>
  <si>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</si>
  <si>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</si>
  <si>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</si>
  <si>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</si>
  <si>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</si>
  <si>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</si>
  <si>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</si>
  <si>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</si>
  <si>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</si>
  <si>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</si>
  <si>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</si>
  <si>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</si>
  <si>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</si>
  <si>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</si>
  <si>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</si>
  <si>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</si>
  <si>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</si>
  <si>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</si>
  <si>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</si>
  <si>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</si>
  <si>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</si>
  <si>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</si>
  <si>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111101101</t>
  </si>
  <si>
    <t>Odstranění travin z celkové plochy do 0,1 ha</t>
  </si>
  <si>
    <t>ha</t>
  </si>
  <si>
    <t>4</t>
  </si>
  <si>
    <t>-1479086024</t>
  </si>
  <si>
    <t>"všechny výměry odečteny z příloh: Koordinační situace, Vzorový příčný řez, Příčné řezy - platí pro celý Soupis prací"</t>
  </si>
  <si>
    <t>VV</t>
  </si>
  <si>
    <t>"odvozné vzdálenosti na skládky jsou uvažovány 20 km, na deponie 2 km - tyto jsou určeny pro potřebu kontrolního rozpočtu"</t>
  </si>
  <si>
    <t>"skutečné odvozné vzdálenosti jsou věcí zhotovitele a údaje o vzdálenosti nejsou závázné - uchazeč ocení dle svého uvážení beze změny Soupisu prací"</t>
  </si>
  <si>
    <t>(428,5*0,5*2)/10000</t>
  </si>
  <si>
    <t>Součet</t>
  </si>
  <si>
    <t>121101101</t>
  </si>
  <si>
    <t>Sejmutí ornice s přemístěním na vzdálenost do 50 m</t>
  </si>
  <si>
    <t>m3</t>
  </si>
  <si>
    <t>1144143258</t>
  </si>
  <si>
    <t>(428,5*0,5*2)*0,15</t>
  </si>
  <si>
    <t>3</t>
  </si>
  <si>
    <t>122202201</t>
  </si>
  <si>
    <t>Odkopávky a prokopávky nezapažené pro silnice objemu do 100 m3 v hornině tř. 3</t>
  </si>
  <si>
    <t>-1326181177</t>
  </si>
  <si>
    <t>"rozšíření pod obrubníky sadové" 0,2*0,2*428,5*2</t>
  </si>
  <si>
    <t>122202209</t>
  </si>
  <si>
    <t>Příplatek k odkopávkám a prokopávkám pro silnice v hornině tř. 3 za lepivost</t>
  </si>
  <si>
    <t>636238316</t>
  </si>
  <si>
    <t>34,28*0,3</t>
  </si>
  <si>
    <t>5</t>
  </si>
  <si>
    <t>162301101</t>
  </si>
  <si>
    <t>Vodorovné přemístění do 500 m výkopku/sypaniny z horniny tř. 1 až 4</t>
  </si>
  <si>
    <t>290224385</t>
  </si>
  <si>
    <t>"ornice na mezideponii a zpět" 64,275*2</t>
  </si>
  <si>
    <t>6</t>
  </si>
  <si>
    <t>162701105</t>
  </si>
  <si>
    <t>Vodorovné přemístění do 10000 m výkopku/sypaniny z horniny tř. 1 až 4</t>
  </si>
  <si>
    <t>-1081399059</t>
  </si>
  <si>
    <t>34,28</t>
  </si>
  <si>
    <t>7</t>
  </si>
  <si>
    <t>162701109</t>
  </si>
  <si>
    <t>Příplatek k vodorovnému přemístění výkopku/sypaniny z horniny tř. 1 až 4 ZKD 1000 m přes 10000 m</t>
  </si>
  <si>
    <t>671894497</t>
  </si>
  <si>
    <t>8</t>
  </si>
  <si>
    <t>167101101</t>
  </si>
  <si>
    <t>Nakládání výkopku z hornin tř. 1 až 4 do 100 m3</t>
  </si>
  <si>
    <t>1693413819</t>
  </si>
  <si>
    <t>"ornice" 64,275</t>
  </si>
  <si>
    <t>9</t>
  </si>
  <si>
    <t>171201201</t>
  </si>
  <si>
    <t>Uložení sypaniny na skládky</t>
  </si>
  <si>
    <t>-326104337</t>
  </si>
  <si>
    <t>10</t>
  </si>
  <si>
    <t>171201211</t>
  </si>
  <si>
    <t>Poplatek za uložení odpadu ze sypaniny na skládce (skládkovné)</t>
  </si>
  <si>
    <t>t</t>
  </si>
  <si>
    <t>-384538746</t>
  </si>
  <si>
    <t>34,28*1,7</t>
  </si>
  <si>
    <t>11</t>
  </si>
  <si>
    <t>181301102</t>
  </si>
  <si>
    <t>Rozprostření ornice tl vrstvy do 150 mm pl do 500 m2 v rovině nebo ve svahu do 1:5</t>
  </si>
  <si>
    <t>m2</t>
  </si>
  <si>
    <t>-1662441888</t>
  </si>
  <si>
    <t>(428,5*0,5*2)</t>
  </si>
  <si>
    <t>12</t>
  </si>
  <si>
    <t>181411121</t>
  </si>
  <si>
    <t>Založení lučního trávníku výsevem plochy do 1000 m2 v rovině a ve svahu do 1:5</t>
  </si>
  <si>
    <t>1793647946</t>
  </si>
  <si>
    <t>13</t>
  </si>
  <si>
    <t>M</t>
  </si>
  <si>
    <t>005724150</t>
  </si>
  <si>
    <t>osivo směs travní parková směs exclusive</t>
  </si>
  <si>
    <t>kg</t>
  </si>
  <si>
    <t>-273251426</t>
  </si>
  <si>
    <t>14</t>
  </si>
  <si>
    <t>181951101</t>
  </si>
  <si>
    <t>Úprava pláně v hornině tř. 1 až 4 bez zhutnění</t>
  </si>
  <si>
    <t>-1957123930</t>
  </si>
  <si>
    <t>"zeleň" 428,5</t>
  </si>
  <si>
    <t>18200R001</t>
  </si>
  <si>
    <t>Ostatní náklady na pořízení trávníku, odplevelení, zalévání, zemědělská příprava půdy vč. hnojení, údržba do 1. sečení</t>
  </si>
  <si>
    <t>-1215277175</t>
  </si>
  <si>
    <t>428,5</t>
  </si>
  <si>
    <t>16</t>
  </si>
  <si>
    <t>565145111</t>
  </si>
  <si>
    <t>Asfaltový beton vrstva podkladní ACP 16 (obalované kamenivo OKS) tl 60 mm š do 3 m</t>
  </si>
  <si>
    <t>1532452660</t>
  </si>
  <si>
    <t>"doplnění narušených ploch chodníku" 428,5*0,5</t>
  </si>
  <si>
    <t>17</t>
  </si>
  <si>
    <t>573211107</t>
  </si>
  <si>
    <t>Postřik živičný spojovací z asfaltu v množství 0,30 kg/m2</t>
  </si>
  <si>
    <t>1517366330</t>
  </si>
  <si>
    <t>"chodník" 428,5*3,0</t>
  </si>
  <si>
    <t>18</t>
  </si>
  <si>
    <t>577143111</t>
  </si>
  <si>
    <t>Asfaltový beton vrstva obrusná ACO 8 (ABJ) tl 50 mm š do 3 m z nemodifikovaného asfaltu</t>
  </si>
  <si>
    <t>-94531817</t>
  </si>
  <si>
    <t>19</t>
  </si>
  <si>
    <t>916331112</t>
  </si>
  <si>
    <t>Osazení zahradního obrubníku betonového do lože z betonu s boční opěrou</t>
  </si>
  <si>
    <t>m</t>
  </si>
  <si>
    <t>1603395072</t>
  </si>
  <si>
    <t>"ABO 4-8" 428,5*2</t>
  </si>
  <si>
    <t>20</t>
  </si>
  <si>
    <t>592172200</t>
  </si>
  <si>
    <t>obrubník betonový parkový100 x 8 x 20 cm šedý</t>
  </si>
  <si>
    <t>kus</t>
  </si>
  <si>
    <t>869169559</t>
  </si>
  <si>
    <t>916991121</t>
  </si>
  <si>
    <t>Lože pod obrubníky, krajníky nebo obruby z dlažebních kostek z betonu prostého</t>
  </si>
  <si>
    <t>-755207474</t>
  </si>
  <si>
    <t>"sadový" 857*0,04</t>
  </si>
  <si>
    <t>22</t>
  </si>
  <si>
    <t>938909331</t>
  </si>
  <si>
    <t>Čištění vozovek  podkladu nebo krytu betonového nebo živičného</t>
  </si>
  <si>
    <t>-1656353358</t>
  </si>
  <si>
    <t>"před pokládkou vrchní vrstvy" 857</t>
  </si>
  <si>
    <t>23</t>
  </si>
  <si>
    <t>99722R001</t>
  </si>
  <si>
    <t>Skládkovné biologický odpad - traviny, křoviny, dřeviny</t>
  </si>
  <si>
    <t>-1658125330</t>
  </si>
  <si>
    <t>"traviny" 428,5*0,01</t>
  </si>
  <si>
    <t>998225111</t>
  </si>
  <si>
    <t>Přesun hmot pro pozemní komunikace s krytem z kamene, monolitickým betonovým nebo živičným</t>
  </si>
  <si>
    <t>1142045469</t>
  </si>
  <si>
    <t>901 - VON</t>
  </si>
  <si>
    <t>ORN/VRN -  Ostatní rozpočtové náklady, Vedlejší rozpočtové náklady</t>
  </si>
  <si>
    <t>010001000</t>
  </si>
  <si>
    <t>Průzkumné, geodetické a projektové práce - vytýčení inženýrských sítí</t>
  </si>
  <si>
    <t>1024</t>
  </si>
  <si>
    <t>-1538777542</t>
  </si>
  <si>
    <t>011434000</t>
  </si>
  <si>
    <t>Měření (monitoring) hlukové hladiny - před výstavbou a po výstavbě</t>
  </si>
  <si>
    <t>-252517231</t>
  </si>
  <si>
    <t>011454000</t>
  </si>
  <si>
    <t>Měření (monitoring) vibrací</t>
  </si>
  <si>
    <t>854297878</t>
  </si>
  <si>
    <t>012303000.2</t>
  </si>
  <si>
    <t>Geodetické práce po výstavbě pasportizace a repasportizace</t>
  </si>
  <si>
    <t>-612619677</t>
  </si>
  <si>
    <t>013244000</t>
  </si>
  <si>
    <t xml:space="preserve">Dokumentace pro provádění stavby - dopracování dokumentace pro realizaci stavby </t>
  </si>
  <si>
    <t>-1702480011</t>
  </si>
  <si>
    <t>013254000.2</t>
  </si>
  <si>
    <t>Dokumentace skutečného provedení stavby</t>
  </si>
  <si>
    <t>-388547099</t>
  </si>
  <si>
    <t>030001000</t>
  </si>
  <si>
    <t>Zařízení staveniště</t>
  </si>
  <si>
    <t>-137517245</t>
  </si>
  <si>
    <t>040001000.2</t>
  </si>
  <si>
    <t>Inženýrská činnost - dozory, zajištění DIO a DIR, nženýrská činnost objednatele</t>
  </si>
  <si>
    <t>-1219853785</t>
  </si>
  <si>
    <t>045002000</t>
  </si>
  <si>
    <t>Kompletační a koordinační činnost</t>
  </si>
  <si>
    <t>338836904</t>
  </si>
  <si>
    <t>060001000</t>
  </si>
  <si>
    <t>Územní vlivy</t>
  </si>
  <si>
    <t>375043719</t>
  </si>
  <si>
    <t>070001000</t>
  </si>
  <si>
    <t>Provozní vlivy</t>
  </si>
  <si>
    <t>1847512328</t>
  </si>
  <si>
    <t>079001009</t>
  </si>
  <si>
    <t>Informační tabule</t>
  </si>
  <si>
    <t>1415367815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</si>
</sst>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8"/>
      <color rgb="FF800080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25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5" fillId="0" borderId="0" xfId="0" applyFont="1" applyAlignment="1">
      <alignment horizontal="left" vertical="center"/>
    </xf>
    <xf numFmtId="0" fontId="0" fillId="0" borderId="0" xfId="0" applyBorder="1"/>
    <xf numFmtId="0" fontId="1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0" fillId="0" borderId="6" xfId="0" applyBorder="1"/>
    <xf numFmtId="0" fontId="18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2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2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30" fillId="0" borderId="16" xfId="0" applyNumberFormat="1" applyFont="1" applyBorder="1" applyAlignment="1">
      <alignment vertical="center"/>
    </xf>
    <xf numFmtId="4" fontId="30" fillId="0" borderId="17" xfId="0" applyNumberFormat="1" applyFont="1" applyBorder="1" applyAlignment="1">
      <alignment vertical="center"/>
    </xf>
    <xf numFmtId="166" fontId="30" fillId="0" borderId="17" xfId="0" applyNumberFormat="1" applyFont="1" applyBorder="1" applyAlignment="1">
      <alignment vertical="center"/>
    </xf>
    <xf numFmtId="4" fontId="30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5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12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7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5" fillId="0" borderId="12" xfId="0" applyNumberFormat="1" applyFont="1" applyBorder="1" applyAlignment="1"/>
    <xf numFmtId="166" fontId="35" fillId="0" borderId="13" xfId="0" applyNumberFormat="1" applyFont="1" applyBorder="1" applyAlignment="1"/>
    <xf numFmtId="4" fontId="36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9" fillId="0" borderId="25" xfId="0" applyFont="1" applyBorder="1" applyAlignment="1" applyProtection="1">
      <alignment horizontal="center" vertical="center"/>
      <protection locked="0"/>
    </xf>
    <xf numFmtId="49" fontId="39" fillId="0" borderId="25" xfId="0" applyNumberFormat="1" applyFont="1" applyBorder="1" applyAlignment="1" applyProtection="1">
      <alignment horizontal="left" vertical="center" wrapText="1"/>
      <protection locked="0"/>
    </xf>
    <xf numFmtId="0" fontId="39" fillId="0" borderId="25" xfId="0" applyFont="1" applyBorder="1" applyAlignment="1" applyProtection="1">
      <alignment horizontal="center" vertical="center" wrapText="1"/>
      <protection locked="0"/>
    </xf>
    <xf numFmtId="167" fontId="39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5" fillId="5" borderId="0" xfId="0" applyNumberFormat="1" applyFont="1" applyFill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0" fontId="15" fillId="3" borderId="0" xfId="0" applyFont="1" applyFill="1" applyAlignment="1">
      <alignment horizontal="center" vertical="center"/>
    </xf>
    <xf numFmtId="0" fontId="0" fillId="0" borderId="0" xfId="0"/>
    <xf numFmtId="4" fontId="25" fillId="0" borderId="0" xfId="0" applyNumberFormat="1" applyFont="1" applyBorder="1" applyAlignment="1">
      <alignment horizontal="right" vertical="center"/>
    </xf>
    <xf numFmtId="4" fontId="25" fillId="0" borderId="0" xfId="0" applyNumberFormat="1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" fontId="12" fillId="0" borderId="0" xfId="0" applyNumberFormat="1" applyFont="1" applyBorder="1" applyAlignment="1">
      <alignment vertical="center"/>
    </xf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4" fontId="19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0" fontId="2" fillId="5" borderId="23" xfId="0" applyFont="1" applyFill="1" applyBorder="1" applyAlignment="1">
      <alignment horizontal="center" vertical="center" wrapText="1"/>
    </xf>
    <xf numFmtId="0" fontId="34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37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0" fontId="3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0" fontId="39" fillId="0" borderId="25" xfId="0" applyFont="1" applyBorder="1" applyAlignment="1" applyProtection="1">
      <alignment horizontal="left" vertical="center" wrapText="1"/>
      <protection locked="0"/>
    </xf>
    <xf numFmtId="4" fontId="39" fillId="0" borderId="25" xfId="0" applyNumberFormat="1" applyFont="1" applyBorder="1" applyAlignment="1" applyProtection="1">
      <alignment vertical="center"/>
      <protection locked="0"/>
    </xf>
    <xf numFmtId="0" fontId="14" fillId="2" borderId="0" xfId="1" applyFont="1" applyFill="1" applyAlignment="1" applyProtection="1">
      <alignment horizontal="center" vertical="center"/>
    </xf>
    <xf numFmtId="4" fontId="25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5" fillId="0" borderId="17" xfId="0" applyNumberFormat="1" applyFont="1" applyBorder="1" applyAlignment="1"/>
    <xf numFmtId="4" fontId="5" fillId="0" borderId="17" xfId="0" applyNumberFormat="1" applyFont="1" applyBorder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4"/>
  <sheetViews>
    <sheetView showGridLines="0" tabSelected="1" workbookViewId="0">
      <pane ySplit="1" topLeftCell="A11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1:73" ht="36.950000000000003" customHeight="1">
      <c r="C2" s="184" t="s">
        <v>7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R2" s="207" t="s">
        <v>8</v>
      </c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S2" s="20" t="s">
        <v>9</v>
      </c>
      <c r="BT2" s="20" t="s">
        <v>10</v>
      </c>
    </row>
    <row r="3" spans="1:73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11</v>
      </c>
    </row>
    <row r="4" spans="1:73" ht="36.950000000000003" customHeight="1">
      <c r="B4" s="24"/>
      <c r="C4" s="186" t="s">
        <v>12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25"/>
      <c r="AS4" s="26" t="s">
        <v>13</v>
      </c>
      <c r="BS4" s="20" t="s">
        <v>14</v>
      </c>
    </row>
    <row r="5" spans="1:73" ht="14.45" customHeight="1">
      <c r="B5" s="24"/>
      <c r="C5" s="27"/>
      <c r="D5" s="28" t="s">
        <v>15</v>
      </c>
      <c r="E5" s="27"/>
      <c r="F5" s="27"/>
      <c r="G5" s="27"/>
      <c r="H5" s="27"/>
      <c r="I5" s="27"/>
      <c r="J5" s="27"/>
      <c r="K5" s="188" t="s">
        <v>16</v>
      </c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27"/>
      <c r="AQ5" s="25"/>
      <c r="BS5" s="20" t="s">
        <v>9</v>
      </c>
    </row>
    <row r="6" spans="1:73" ht="36.950000000000003" customHeight="1">
      <c r="B6" s="24"/>
      <c r="C6" s="27"/>
      <c r="D6" s="30" t="s">
        <v>17</v>
      </c>
      <c r="E6" s="27"/>
      <c r="F6" s="27"/>
      <c r="G6" s="27"/>
      <c r="H6" s="27"/>
      <c r="I6" s="27"/>
      <c r="J6" s="27"/>
      <c r="K6" s="190" t="s">
        <v>18</v>
      </c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27"/>
      <c r="AQ6" s="25"/>
      <c r="BS6" s="20" t="s">
        <v>9</v>
      </c>
    </row>
    <row r="7" spans="1:73" ht="14.45" customHeight="1">
      <c r="B7" s="24"/>
      <c r="C7" s="27"/>
      <c r="D7" s="31" t="s">
        <v>19</v>
      </c>
      <c r="E7" s="27"/>
      <c r="F7" s="27"/>
      <c r="G7" s="27"/>
      <c r="H7" s="27"/>
      <c r="I7" s="27"/>
      <c r="J7" s="27"/>
      <c r="K7" s="29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1" t="s">
        <v>20</v>
      </c>
      <c r="AL7" s="27"/>
      <c r="AM7" s="27"/>
      <c r="AN7" s="29" t="s">
        <v>5</v>
      </c>
      <c r="AO7" s="27"/>
      <c r="AP7" s="27"/>
      <c r="AQ7" s="25"/>
      <c r="BS7" s="20" t="s">
        <v>9</v>
      </c>
    </row>
    <row r="8" spans="1:73" ht="14.45" customHeight="1">
      <c r="B8" s="24"/>
      <c r="C8" s="27"/>
      <c r="D8" s="31" t="s">
        <v>21</v>
      </c>
      <c r="E8" s="27"/>
      <c r="F8" s="27"/>
      <c r="G8" s="27"/>
      <c r="H8" s="27"/>
      <c r="I8" s="27"/>
      <c r="J8" s="27"/>
      <c r="K8" s="29" t="s">
        <v>22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1" t="s">
        <v>23</v>
      </c>
      <c r="AL8" s="27"/>
      <c r="AM8" s="27"/>
      <c r="AN8" s="29" t="s">
        <v>24</v>
      </c>
      <c r="AO8" s="27"/>
      <c r="AP8" s="27"/>
      <c r="AQ8" s="25"/>
      <c r="BS8" s="20" t="s">
        <v>9</v>
      </c>
    </row>
    <row r="9" spans="1:73" ht="14.45" customHeight="1">
      <c r="B9" s="24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5"/>
      <c r="BS9" s="20" t="s">
        <v>9</v>
      </c>
    </row>
    <row r="10" spans="1:73" ht="14.45" customHeight="1">
      <c r="B10" s="24"/>
      <c r="C10" s="27"/>
      <c r="D10" s="31" t="s">
        <v>25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1" t="s">
        <v>26</v>
      </c>
      <c r="AL10" s="27"/>
      <c r="AM10" s="27"/>
      <c r="AN10" s="29" t="s">
        <v>5</v>
      </c>
      <c r="AO10" s="27"/>
      <c r="AP10" s="27"/>
      <c r="AQ10" s="25"/>
      <c r="BS10" s="20" t="s">
        <v>9</v>
      </c>
    </row>
    <row r="11" spans="1:73" ht="18.399999999999999" customHeight="1">
      <c r="B11" s="24"/>
      <c r="C11" s="27"/>
      <c r="D11" s="27"/>
      <c r="E11" s="29" t="s">
        <v>22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1" t="s">
        <v>27</v>
      </c>
      <c r="AL11" s="27"/>
      <c r="AM11" s="27"/>
      <c r="AN11" s="29" t="s">
        <v>5</v>
      </c>
      <c r="AO11" s="27"/>
      <c r="AP11" s="27"/>
      <c r="AQ11" s="25"/>
      <c r="BS11" s="20" t="s">
        <v>9</v>
      </c>
    </row>
    <row r="12" spans="1:73" ht="6.95" customHeight="1">
      <c r="B12" s="24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5"/>
      <c r="BS12" s="20" t="s">
        <v>9</v>
      </c>
    </row>
    <row r="13" spans="1:73" ht="14.45" customHeight="1">
      <c r="B13" s="24"/>
      <c r="C13" s="27"/>
      <c r="D13" s="31" t="s">
        <v>28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1" t="s">
        <v>26</v>
      </c>
      <c r="AL13" s="27"/>
      <c r="AM13" s="27"/>
      <c r="AN13" s="29" t="s">
        <v>5</v>
      </c>
      <c r="AO13" s="27"/>
      <c r="AP13" s="27"/>
      <c r="AQ13" s="25"/>
      <c r="BS13" s="20" t="s">
        <v>9</v>
      </c>
    </row>
    <row r="14" spans="1:73" ht="15">
      <c r="B14" s="24"/>
      <c r="C14" s="27"/>
      <c r="D14" s="27"/>
      <c r="E14" s="29" t="s">
        <v>22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31" t="s">
        <v>27</v>
      </c>
      <c r="AL14" s="27"/>
      <c r="AM14" s="27"/>
      <c r="AN14" s="29" t="s">
        <v>5</v>
      </c>
      <c r="AO14" s="27"/>
      <c r="AP14" s="27"/>
      <c r="AQ14" s="25"/>
      <c r="BS14" s="20" t="s">
        <v>9</v>
      </c>
    </row>
    <row r="15" spans="1:73" ht="6.95" customHeight="1">
      <c r="B15" s="24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5"/>
      <c r="BS15" s="20" t="s">
        <v>6</v>
      </c>
    </row>
    <row r="16" spans="1:73" ht="14.45" customHeight="1">
      <c r="B16" s="24"/>
      <c r="C16" s="27"/>
      <c r="D16" s="31" t="s">
        <v>29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1" t="s">
        <v>26</v>
      </c>
      <c r="AL16" s="27"/>
      <c r="AM16" s="27"/>
      <c r="AN16" s="29" t="s">
        <v>5</v>
      </c>
      <c r="AO16" s="27"/>
      <c r="AP16" s="27"/>
      <c r="AQ16" s="25"/>
      <c r="BS16" s="20" t="s">
        <v>6</v>
      </c>
    </row>
    <row r="17" spans="2:71" ht="18.399999999999999" customHeight="1">
      <c r="B17" s="24"/>
      <c r="C17" s="27"/>
      <c r="D17" s="27"/>
      <c r="E17" s="29" t="s">
        <v>22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1" t="s">
        <v>27</v>
      </c>
      <c r="AL17" s="27"/>
      <c r="AM17" s="27"/>
      <c r="AN17" s="29" t="s">
        <v>5</v>
      </c>
      <c r="AO17" s="27"/>
      <c r="AP17" s="27"/>
      <c r="AQ17" s="25"/>
      <c r="BS17" s="20" t="s">
        <v>30</v>
      </c>
    </row>
    <row r="18" spans="2:71" ht="6.95" customHeight="1">
      <c r="B18" s="24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5"/>
      <c r="BS18" s="20" t="s">
        <v>9</v>
      </c>
    </row>
    <row r="19" spans="2:71" ht="14.45" customHeight="1">
      <c r="B19" s="24"/>
      <c r="C19" s="27"/>
      <c r="D19" s="31" t="s">
        <v>31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1" t="s">
        <v>26</v>
      </c>
      <c r="AL19" s="27"/>
      <c r="AM19" s="27"/>
      <c r="AN19" s="29" t="s">
        <v>5</v>
      </c>
      <c r="AO19" s="27"/>
      <c r="AP19" s="27"/>
      <c r="AQ19" s="25"/>
      <c r="BS19" s="20" t="s">
        <v>9</v>
      </c>
    </row>
    <row r="20" spans="2:71" ht="18.399999999999999" customHeight="1">
      <c r="B20" s="24"/>
      <c r="C20" s="27"/>
      <c r="D20" s="27"/>
      <c r="E20" s="29" t="s">
        <v>22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1" t="s">
        <v>27</v>
      </c>
      <c r="AL20" s="27"/>
      <c r="AM20" s="27"/>
      <c r="AN20" s="29" t="s">
        <v>5</v>
      </c>
      <c r="AO20" s="27"/>
      <c r="AP20" s="27"/>
      <c r="AQ20" s="25"/>
    </row>
    <row r="21" spans="2:71" ht="6.95" customHeight="1">
      <c r="B21" s="24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5"/>
    </row>
    <row r="22" spans="2:71" ht="15">
      <c r="B22" s="24"/>
      <c r="C22" s="27"/>
      <c r="D22" s="31" t="s">
        <v>32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5"/>
    </row>
    <row r="23" spans="2:71" ht="22.5" customHeight="1">
      <c r="B23" s="24"/>
      <c r="C23" s="27"/>
      <c r="D23" s="27"/>
      <c r="E23" s="191" t="s">
        <v>5</v>
      </c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27"/>
      <c r="AP23" s="27"/>
      <c r="AQ23" s="25"/>
    </row>
    <row r="24" spans="2:71" ht="6.95" customHeight="1">
      <c r="B24" s="24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5"/>
    </row>
    <row r="25" spans="2:71" ht="6.95" customHeight="1">
      <c r="B25" s="24"/>
      <c r="C25" s="2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7"/>
      <c r="AQ25" s="25"/>
    </row>
    <row r="26" spans="2:71" ht="14.45" customHeight="1">
      <c r="B26" s="24"/>
      <c r="C26" s="27"/>
      <c r="D26" s="33" t="s">
        <v>33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15">
        <f>ROUND(AG87,2)</f>
        <v>0</v>
      </c>
      <c r="AL26" s="189"/>
      <c r="AM26" s="189"/>
      <c r="AN26" s="189"/>
      <c r="AO26" s="189"/>
      <c r="AP26" s="27"/>
      <c r="AQ26" s="25"/>
    </row>
    <row r="27" spans="2:71" ht="14.45" customHeight="1">
      <c r="B27" s="24"/>
      <c r="C27" s="27"/>
      <c r="D27" s="33" t="s">
        <v>34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15">
        <f>ROUND(AG91,2)</f>
        <v>0</v>
      </c>
      <c r="AL27" s="215"/>
      <c r="AM27" s="215"/>
      <c r="AN27" s="215"/>
      <c r="AO27" s="215"/>
      <c r="AP27" s="27"/>
      <c r="AQ27" s="25"/>
    </row>
    <row r="28" spans="2:71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</row>
    <row r="29" spans="2:71" s="1" customFormat="1" ht="25.9" customHeight="1">
      <c r="B29" s="34"/>
      <c r="C29" s="35"/>
      <c r="D29" s="37" t="s">
        <v>35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216">
        <f>ROUND(AK26+AK27,2)</f>
        <v>0</v>
      </c>
      <c r="AL29" s="217"/>
      <c r="AM29" s="217"/>
      <c r="AN29" s="217"/>
      <c r="AO29" s="217"/>
      <c r="AP29" s="35"/>
      <c r="AQ29" s="36"/>
    </row>
    <row r="30" spans="2:71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</row>
    <row r="31" spans="2:71" s="2" customFormat="1" ht="14.45" customHeight="1">
      <c r="B31" s="39"/>
      <c r="C31" s="40"/>
      <c r="D31" s="41" t="s">
        <v>36</v>
      </c>
      <c r="E31" s="40"/>
      <c r="F31" s="41" t="s">
        <v>37</v>
      </c>
      <c r="G31" s="40"/>
      <c r="H31" s="40"/>
      <c r="I31" s="40"/>
      <c r="J31" s="40"/>
      <c r="K31" s="40"/>
      <c r="L31" s="181">
        <v>0.21</v>
      </c>
      <c r="M31" s="182"/>
      <c r="N31" s="182"/>
      <c r="O31" s="182"/>
      <c r="P31" s="40"/>
      <c r="Q31" s="40"/>
      <c r="R31" s="40"/>
      <c r="S31" s="40"/>
      <c r="T31" s="43" t="s">
        <v>38</v>
      </c>
      <c r="U31" s="40"/>
      <c r="V31" s="40"/>
      <c r="W31" s="183">
        <f>ROUND(AZ87+SUM(CD92),2)</f>
        <v>0</v>
      </c>
      <c r="X31" s="182"/>
      <c r="Y31" s="182"/>
      <c r="Z31" s="182"/>
      <c r="AA31" s="182"/>
      <c r="AB31" s="182"/>
      <c r="AC31" s="182"/>
      <c r="AD31" s="182"/>
      <c r="AE31" s="182"/>
      <c r="AF31" s="40"/>
      <c r="AG31" s="40"/>
      <c r="AH31" s="40"/>
      <c r="AI31" s="40"/>
      <c r="AJ31" s="40"/>
      <c r="AK31" s="183">
        <f>ROUND(AV87+SUM(BY92),2)</f>
        <v>0</v>
      </c>
      <c r="AL31" s="182"/>
      <c r="AM31" s="182"/>
      <c r="AN31" s="182"/>
      <c r="AO31" s="182"/>
      <c r="AP31" s="40"/>
      <c r="AQ31" s="44"/>
    </row>
    <row r="32" spans="2:71" s="2" customFormat="1" ht="14.45" customHeight="1">
      <c r="B32" s="39"/>
      <c r="C32" s="40"/>
      <c r="D32" s="40"/>
      <c r="E32" s="40"/>
      <c r="F32" s="41" t="s">
        <v>39</v>
      </c>
      <c r="G32" s="40"/>
      <c r="H32" s="40"/>
      <c r="I32" s="40"/>
      <c r="J32" s="40"/>
      <c r="K32" s="40"/>
      <c r="L32" s="181">
        <v>0.15</v>
      </c>
      <c r="M32" s="182"/>
      <c r="N32" s="182"/>
      <c r="O32" s="182"/>
      <c r="P32" s="40"/>
      <c r="Q32" s="40"/>
      <c r="R32" s="40"/>
      <c r="S32" s="40"/>
      <c r="T32" s="43" t="s">
        <v>38</v>
      </c>
      <c r="U32" s="40"/>
      <c r="V32" s="40"/>
      <c r="W32" s="183">
        <f>ROUND(BA87+SUM(CE92),2)</f>
        <v>0</v>
      </c>
      <c r="X32" s="182"/>
      <c r="Y32" s="182"/>
      <c r="Z32" s="182"/>
      <c r="AA32" s="182"/>
      <c r="AB32" s="182"/>
      <c r="AC32" s="182"/>
      <c r="AD32" s="182"/>
      <c r="AE32" s="182"/>
      <c r="AF32" s="40"/>
      <c r="AG32" s="40"/>
      <c r="AH32" s="40"/>
      <c r="AI32" s="40"/>
      <c r="AJ32" s="40"/>
      <c r="AK32" s="183">
        <f>ROUND(AW87+SUM(BZ92),2)</f>
        <v>0</v>
      </c>
      <c r="AL32" s="182"/>
      <c r="AM32" s="182"/>
      <c r="AN32" s="182"/>
      <c r="AO32" s="182"/>
      <c r="AP32" s="40"/>
      <c r="AQ32" s="44"/>
    </row>
    <row r="33" spans="2:43" s="2" customFormat="1" ht="14.45" hidden="1" customHeight="1">
      <c r="B33" s="39"/>
      <c r="C33" s="40"/>
      <c r="D33" s="40"/>
      <c r="E33" s="40"/>
      <c r="F33" s="41" t="s">
        <v>40</v>
      </c>
      <c r="G33" s="40"/>
      <c r="H33" s="40"/>
      <c r="I33" s="40"/>
      <c r="J33" s="40"/>
      <c r="K33" s="40"/>
      <c r="L33" s="181">
        <v>0.21</v>
      </c>
      <c r="M33" s="182"/>
      <c r="N33" s="182"/>
      <c r="O33" s="182"/>
      <c r="P33" s="40"/>
      <c r="Q33" s="40"/>
      <c r="R33" s="40"/>
      <c r="S33" s="40"/>
      <c r="T33" s="43" t="s">
        <v>38</v>
      </c>
      <c r="U33" s="40"/>
      <c r="V33" s="40"/>
      <c r="W33" s="183">
        <f>ROUND(BB87+SUM(CF92),2)</f>
        <v>0</v>
      </c>
      <c r="X33" s="182"/>
      <c r="Y33" s="182"/>
      <c r="Z33" s="182"/>
      <c r="AA33" s="182"/>
      <c r="AB33" s="182"/>
      <c r="AC33" s="182"/>
      <c r="AD33" s="182"/>
      <c r="AE33" s="182"/>
      <c r="AF33" s="40"/>
      <c r="AG33" s="40"/>
      <c r="AH33" s="40"/>
      <c r="AI33" s="40"/>
      <c r="AJ33" s="40"/>
      <c r="AK33" s="183">
        <v>0</v>
      </c>
      <c r="AL33" s="182"/>
      <c r="AM33" s="182"/>
      <c r="AN33" s="182"/>
      <c r="AO33" s="182"/>
      <c r="AP33" s="40"/>
      <c r="AQ33" s="44"/>
    </row>
    <row r="34" spans="2:43" s="2" customFormat="1" ht="14.45" hidden="1" customHeight="1">
      <c r="B34" s="39"/>
      <c r="C34" s="40"/>
      <c r="D34" s="40"/>
      <c r="E34" s="40"/>
      <c r="F34" s="41" t="s">
        <v>41</v>
      </c>
      <c r="G34" s="40"/>
      <c r="H34" s="40"/>
      <c r="I34" s="40"/>
      <c r="J34" s="40"/>
      <c r="K34" s="40"/>
      <c r="L34" s="181">
        <v>0.15</v>
      </c>
      <c r="M34" s="182"/>
      <c r="N34" s="182"/>
      <c r="O34" s="182"/>
      <c r="P34" s="40"/>
      <c r="Q34" s="40"/>
      <c r="R34" s="40"/>
      <c r="S34" s="40"/>
      <c r="T34" s="43" t="s">
        <v>38</v>
      </c>
      <c r="U34" s="40"/>
      <c r="V34" s="40"/>
      <c r="W34" s="183">
        <f>ROUND(BC87+SUM(CG92),2)</f>
        <v>0</v>
      </c>
      <c r="X34" s="182"/>
      <c r="Y34" s="182"/>
      <c r="Z34" s="182"/>
      <c r="AA34" s="182"/>
      <c r="AB34" s="182"/>
      <c r="AC34" s="182"/>
      <c r="AD34" s="182"/>
      <c r="AE34" s="182"/>
      <c r="AF34" s="40"/>
      <c r="AG34" s="40"/>
      <c r="AH34" s="40"/>
      <c r="AI34" s="40"/>
      <c r="AJ34" s="40"/>
      <c r="AK34" s="183">
        <v>0</v>
      </c>
      <c r="AL34" s="182"/>
      <c r="AM34" s="182"/>
      <c r="AN34" s="182"/>
      <c r="AO34" s="182"/>
      <c r="AP34" s="40"/>
      <c r="AQ34" s="44"/>
    </row>
    <row r="35" spans="2:43" s="2" customFormat="1" ht="14.45" hidden="1" customHeight="1">
      <c r="B35" s="39"/>
      <c r="C35" s="40"/>
      <c r="D35" s="40"/>
      <c r="E35" s="40"/>
      <c r="F35" s="41" t="s">
        <v>42</v>
      </c>
      <c r="G35" s="40"/>
      <c r="H35" s="40"/>
      <c r="I35" s="40"/>
      <c r="J35" s="40"/>
      <c r="K35" s="40"/>
      <c r="L35" s="181">
        <v>0</v>
      </c>
      <c r="M35" s="182"/>
      <c r="N35" s="182"/>
      <c r="O35" s="182"/>
      <c r="P35" s="40"/>
      <c r="Q35" s="40"/>
      <c r="R35" s="40"/>
      <c r="S35" s="40"/>
      <c r="T35" s="43" t="s">
        <v>38</v>
      </c>
      <c r="U35" s="40"/>
      <c r="V35" s="40"/>
      <c r="W35" s="183">
        <f>ROUND(BD87+SUM(CH92),2)</f>
        <v>0</v>
      </c>
      <c r="X35" s="182"/>
      <c r="Y35" s="182"/>
      <c r="Z35" s="182"/>
      <c r="AA35" s="182"/>
      <c r="AB35" s="182"/>
      <c r="AC35" s="182"/>
      <c r="AD35" s="182"/>
      <c r="AE35" s="182"/>
      <c r="AF35" s="40"/>
      <c r="AG35" s="40"/>
      <c r="AH35" s="40"/>
      <c r="AI35" s="40"/>
      <c r="AJ35" s="40"/>
      <c r="AK35" s="183">
        <v>0</v>
      </c>
      <c r="AL35" s="182"/>
      <c r="AM35" s="182"/>
      <c r="AN35" s="182"/>
      <c r="AO35" s="182"/>
      <c r="AP35" s="40"/>
      <c r="AQ35" s="44"/>
    </row>
    <row r="36" spans="2:43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9" customHeight="1">
      <c r="B37" s="34"/>
      <c r="C37" s="45"/>
      <c r="D37" s="46" t="s">
        <v>43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44</v>
      </c>
      <c r="U37" s="47"/>
      <c r="V37" s="47"/>
      <c r="W37" s="47"/>
      <c r="X37" s="196" t="s">
        <v>45</v>
      </c>
      <c r="Y37" s="197"/>
      <c r="Z37" s="197"/>
      <c r="AA37" s="197"/>
      <c r="AB37" s="197"/>
      <c r="AC37" s="47"/>
      <c r="AD37" s="47"/>
      <c r="AE37" s="47"/>
      <c r="AF37" s="47"/>
      <c r="AG37" s="47"/>
      <c r="AH37" s="47"/>
      <c r="AI37" s="47"/>
      <c r="AJ37" s="47"/>
      <c r="AK37" s="198">
        <f>SUM(AK29:AK35)</f>
        <v>0</v>
      </c>
      <c r="AL37" s="197"/>
      <c r="AM37" s="197"/>
      <c r="AN37" s="197"/>
      <c r="AO37" s="199"/>
      <c r="AP37" s="45"/>
      <c r="AQ37" s="36"/>
    </row>
    <row r="38" spans="2:43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>
      <c r="B39" s="24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5"/>
    </row>
    <row r="40" spans="2:43">
      <c r="B40" s="24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5"/>
    </row>
    <row r="41" spans="2:43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5"/>
    </row>
    <row r="42" spans="2:43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5"/>
    </row>
    <row r="43" spans="2:43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5"/>
    </row>
    <row r="44" spans="2:43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5"/>
    </row>
    <row r="45" spans="2:43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5"/>
    </row>
    <row r="46" spans="2:43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5"/>
    </row>
    <row r="47" spans="2:43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5"/>
    </row>
    <row r="48" spans="2:43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5"/>
    </row>
    <row r="49" spans="2:43" s="1" customFormat="1" ht="15">
      <c r="B49" s="34"/>
      <c r="C49" s="35"/>
      <c r="D49" s="49" t="s">
        <v>46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47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>
      <c r="B50" s="24"/>
      <c r="C50" s="27"/>
      <c r="D50" s="52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53"/>
      <c r="AA50" s="27"/>
      <c r="AB50" s="27"/>
      <c r="AC50" s="52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53"/>
      <c r="AP50" s="27"/>
      <c r="AQ50" s="25"/>
    </row>
    <row r="51" spans="2:43">
      <c r="B51" s="24"/>
      <c r="C51" s="27"/>
      <c r="D51" s="52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53"/>
      <c r="AA51" s="27"/>
      <c r="AB51" s="27"/>
      <c r="AC51" s="52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53"/>
      <c r="AP51" s="27"/>
      <c r="AQ51" s="25"/>
    </row>
    <row r="52" spans="2:43">
      <c r="B52" s="24"/>
      <c r="C52" s="27"/>
      <c r="D52" s="52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53"/>
      <c r="AA52" s="27"/>
      <c r="AB52" s="27"/>
      <c r="AC52" s="52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53"/>
      <c r="AP52" s="27"/>
      <c r="AQ52" s="25"/>
    </row>
    <row r="53" spans="2:43">
      <c r="B53" s="24"/>
      <c r="C53" s="27"/>
      <c r="D53" s="52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53"/>
      <c r="AA53" s="27"/>
      <c r="AB53" s="27"/>
      <c r="AC53" s="52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53"/>
      <c r="AP53" s="27"/>
      <c r="AQ53" s="25"/>
    </row>
    <row r="54" spans="2:43">
      <c r="B54" s="24"/>
      <c r="C54" s="27"/>
      <c r="D54" s="52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53"/>
      <c r="AA54" s="27"/>
      <c r="AB54" s="27"/>
      <c r="AC54" s="52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53"/>
      <c r="AP54" s="27"/>
      <c r="AQ54" s="25"/>
    </row>
    <row r="55" spans="2:43">
      <c r="B55" s="24"/>
      <c r="C55" s="27"/>
      <c r="D55" s="52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53"/>
      <c r="AA55" s="27"/>
      <c r="AB55" s="27"/>
      <c r="AC55" s="52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53"/>
      <c r="AP55" s="27"/>
      <c r="AQ55" s="25"/>
    </row>
    <row r="56" spans="2:43">
      <c r="B56" s="24"/>
      <c r="C56" s="27"/>
      <c r="D56" s="52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53"/>
      <c r="AA56" s="27"/>
      <c r="AB56" s="27"/>
      <c r="AC56" s="52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53"/>
      <c r="AP56" s="27"/>
      <c r="AQ56" s="25"/>
    </row>
    <row r="57" spans="2:43">
      <c r="B57" s="24"/>
      <c r="C57" s="27"/>
      <c r="D57" s="52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53"/>
      <c r="AA57" s="27"/>
      <c r="AB57" s="27"/>
      <c r="AC57" s="52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53"/>
      <c r="AP57" s="27"/>
      <c r="AQ57" s="25"/>
    </row>
    <row r="58" spans="2:43" s="1" customFormat="1" ht="15">
      <c r="B58" s="34"/>
      <c r="C58" s="35"/>
      <c r="D58" s="54" t="s">
        <v>48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49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48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49</v>
      </c>
      <c r="AN58" s="55"/>
      <c r="AO58" s="57"/>
      <c r="AP58" s="35"/>
      <c r="AQ58" s="36"/>
    </row>
    <row r="59" spans="2:43">
      <c r="B59" s="24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5"/>
    </row>
    <row r="60" spans="2:43" s="1" customFormat="1" ht="15">
      <c r="B60" s="34"/>
      <c r="C60" s="35"/>
      <c r="D60" s="49" t="s">
        <v>50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51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>
      <c r="B61" s="24"/>
      <c r="C61" s="27"/>
      <c r="D61" s="52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53"/>
      <c r="AA61" s="27"/>
      <c r="AB61" s="27"/>
      <c r="AC61" s="52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53"/>
      <c r="AP61" s="27"/>
      <c r="AQ61" s="25"/>
    </row>
    <row r="62" spans="2:43">
      <c r="B62" s="24"/>
      <c r="C62" s="27"/>
      <c r="D62" s="52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53"/>
      <c r="AA62" s="27"/>
      <c r="AB62" s="27"/>
      <c r="AC62" s="52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53"/>
      <c r="AP62" s="27"/>
      <c r="AQ62" s="25"/>
    </row>
    <row r="63" spans="2:43">
      <c r="B63" s="24"/>
      <c r="C63" s="27"/>
      <c r="D63" s="52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53"/>
      <c r="AA63" s="27"/>
      <c r="AB63" s="27"/>
      <c r="AC63" s="52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53"/>
      <c r="AP63" s="27"/>
      <c r="AQ63" s="25"/>
    </row>
    <row r="64" spans="2:43">
      <c r="B64" s="24"/>
      <c r="C64" s="27"/>
      <c r="D64" s="52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53"/>
      <c r="AA64" s="27"/>
      <c r="AB64" s="27"/>
      <c r="AC64" s="52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53"/>
      <c r="AP64" s="27"/>
      <c r="AQ64" s="25"/>
    </row>
    <row r="65" spans="2:43">
      <c r="B65" s="24"/>
      <c r="C65" s="27"/>
      <c r="D65" s="52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53"/>
      <c r="AA65" s="27"/>
      <c r="AB65" s="27"/>
      <c r="AC65" s="52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53"/>
      <c r="AP65" s="27"/>
      <c r="AQ65" s="25"/>
    </row>
    <row r="66" spans="2:43">
      <c r="B66" s="24"/>
      <c r="C66" s="27"/>
      <c r="D66" s="52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53"/>
      <c r="AA66" s="27"/>
      <c r="AB66" s="27"/>
      <c r="AC66" s="52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53"/>
      <c r="AP66" s="27"/>
      <c r="AQ66" s="25"/>
    </row>
    <row r="67" spans="2:43">
      <c r="B67" s="24"/>
      <c r="C67" s="27"/>
      <c r="D67" s="52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53"/>
      <c r="AA67" s="27"/>
      <c r="AB67" s="27"/>
      <c r="AC67" s="52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53"/>
      <c r="AP67" s="27"/>
      <c r="AQ67" s="25"/>
    </row>
    <row r="68" spans="2:43">
      <c r="B68" s="24"/>
      <c r="C68" s="27"/>
      <c r="D68" s="52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53"/>
      <c r="AA68" s="27"/>
      <c r="AB68" s="27"/>
      <c r="AC68" s="52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53"/>
      <c r="AP68" s="27"/>
      <c r="AQ68" s="25"/>
    </row>
    <row r="69" spans="2:43" s="1" customFormat="1" ht="15">
      <c r="B69" s="34"/>
      <c r="C69" s="35"/>
      <c r="D69" s="54" t="s">
        <v>48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49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48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49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0000000000003" customHeight="1">
      <c r="B76" s="34"/>
      <c r="C76" s="186" t="s">
        <v>52</v>
      </c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36"/>
    </row>
    <row r="77" spans="2:43" s="3" customFormat="1" ht="14.45" customHeight="1">
      <c r="B77" s="64"/>
      <c r="C77" s="31" t="s">
        <v>15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24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0000000000003" customHeight="1">
      <c r="B78" s="67"/>
      <c r="C78" s="68" t="s">
        <v>17</v>
      </c>
      <c r="D78" s="69"/>
      <c r="E78" s="69"/>
      <c r="F78" s="69"/>
      <c r="G78" s="69"/>
      <c r="H78" s="69"/>
      <c r="I78" s="69"/>
      <c r="J78" s="69"/>
      <c r="K78" s="69"/>
      <c r="L78" s="200" t="str">
        <f>K6</f>
        <v>MČ Praha Čakovice, Souvislá údržba cyklotrasy A27 (úsek ŽT 070 - hranice k.ú. Letňany)</v>
      </c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5">
      <c r="B80" s="34"/>
      <c r="C80" s="31" t="s">
        <v>21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 xml:space="preserve"> 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1" t="s">
        <v>23</v>
      </c>
      <c r="AJ80" s="35"/>
      <c r="AK80" s="35"/>
      <c r="AL80" s="35"/>
      <c r="AM80" s="72" t="str">
        <f>IF(AN8= "","",AN8)</f>
        <v>7. 8. 2017</v>
      </c>
      <c r="AN80" s="35"/>
      <c r="AO80" s="35"/>
      <c r="AP80" s="35"/>
      <c r="AQ80" s="36"/>
    </row>
    <row r="81" spans="1:76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1:76" s="1" customFormat="1" ht="15">
      <c r="B82" s="34"/>
      <c r="C82" s="31" t="s">
        <v>25</v>
      </c>
      <c r="D82" s="35"/>
      <c r="E82" s="35"/>
      <c r="F82" s="35"/>
      <c r="G82" s="35"/>
      <c r="H82" s="35"/>
      <c r="I82" s="35"/>
      <c r="J82" s="35"/>
      <c r="K82" s="35"/>
      <c r="L82" s="65" t="str">
        <f>IF(E11= "","",E11)</f>
        <v xml:space="preserve"> 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1" t="s">
        <v>29</v>
      </c>
      <c r="AJ82" s="35"/>
      <c r="AK82" s="35"/>
      <c r="AL82" s="35"/>
      <c r="AM82" s="202" t="str">
        <f>IF(E17="","",E17)</f>
        <v xml:space="preserve"> </v>
      </c>
      <c r="AN82" s="202"/>
      <c r="AO82" s="202"/>
      <c r="AP82" s="202"/>
      <c r="AQ82" s="36"/>
      <c r="AS82" s="211" t="s">
        <v>53</v>
      </c>
      <c r="AT82" s="212"/>
      <c r="AU82" s="50"/>
      <c r="AV82" s="50"/>
      <c r="AW82" s="50"/>
      <c r="AX82" s="50"/>
      <c r="AY82" s="50"/>
      <c r="AZ82" s="50"/>
      <c r="BA82" s="50"/>
      <c r="BB82" s="50"/>
      <c r="BC82" s="50"/>
      <c r="BD82" s="51"/>
    </row>
    <row r="83" spans="1:76" s="1" customFormat="1" ht="15">
      <c r="B83" s="34"/>
      <c r="C83" s="31" t="s">
        <v>28</v>
      </c>
      <c r="D83" s="35"/>
      <c r="E83" s="35"/>
      <c r="F83" s="35"/>
      <c r="G83" s="35"/>
      <c r="H83" s="35"/>
      <c r="I83" s="35"/>
      <c r="J83" s="35"/>
      <c r="K83" s="35"/>
      <c r="L83" s="65" t="str">
        <f>IF(E14="","",E14)</f>
        <v xml:space="preserve"> </v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1" t="s">
        <v>31</v>
      </c>
      <c r="AJ83" s="35"/>
      <c r="AK83" s="35"/>
      <c r="AL83" s="35"/>
      <c r="AM83" s="202" t="str">
        <f>IF(E20="","",E20)</f>
        <v xml:space="preserve"> </v>
      </c>
      <c r="AN83" s="202"/>
      <c r="AO83" s="202"/>
      <c r="AP83" s="202"/>
      <c r="AQ83" s="36"/>
      <c r="AS83" s="213"/>
      <c r="AT83" s="214"/>
      <c r="AU83" s="35"/>
      <c r="AV83" s="35"/>
      <c r="AW83" s="35"/>
      <c r="AX83" s="35"/>
      <c r="AY83" s="35"/>
      <c r="AZ83" s="35"/>
      <c r="BA83" s="35"/>
      <c r="BB83" s="35"/>
      <c r="BC83" s="35"/>
      <c r="BD83" s="73"/>
    </row>
    <row r="84" spans="1:76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13"/>
      <c r="AT84" s="214"/>
      <c r="AU84" s="35"/>
      <c r="AV84" s="35"/>
      <c r="AW84" s="35"/>
      <c r="AX84" s="35"/>
      <c r="AY84" s="35"/>
      <c r="AZ84" s="35"/>
      <c r="BA84" s="35"/>
      <c r="BB84" s="35"/>
      <c r="BC84" s="35"/>
      <c r="BD84" s="73"/>
    </row>
    <row r="85" spans="1:76" s="1" customFormat="1" ht="29.25" customHeight="1">
      <c r="B85" s="34"/>
      <c r="C85" s="192" t="s">
        <v>54</v>
      </c>
      <c r="D85" s="193"/>
      <c r="E85" s="193"/>
      <c r="F85" s="193"/>
      <c r="G85" s="193"/>
      <c r="H85" s="74"/>
      <c r="I85" s="194" t="s">
        <v>55</v>
      </c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4" t="s">
        <v>56</v>
      </c>
      <c r="AH85" s="193"/>
      <c r="AI85" s="193"/>
      <c r="AJ85" s="193"/>
      <c r="AK85" s="193"/>
      <c r="AL85" s="193"/>
      <c r="AM85" s="193"/>
      <c r="AN85" s="194" t="s">
        <v>57</v>
      </c>
      <c r="AO85" s="193"/>
      <c r="AP85" s="195"/>
      <c r="AQ85" s="36"/>
      <c r="AS85" s="75" t="s">
        <v>58</v>
      </c>
      <c r="AT85" s="76" t="s">
        <v>59</v>
      </c>
      <c r="AU85" s="76" t="s">
        <v>60</v>
      </c>
      <c r="AV85" s="76" t="s">
        <v>61</v>
      </c>
      <c r="AW85" s="76" t="s">
        <v>62</v>
      </c>
      <c r="AX85" s="76" t="s">
        <v>63</v>
      </c>
      <c r="AY85" s="76" t="s">
        <v>64</v>
      </c>
      <c r="AZ85" s="76" t="s">
        <v>65</v>
      </c>
      <c r="BA85" s="76" t="s">
        <v>66</v>
      </c>
      <c r="BB85" s="76" t="s">
        <v>67</v>
      </c>
      <c r="BC85" s="76" t="s">
        <v>68</v>
      </c>
      <c r="BD85" s="77" t="s">
        <v>69</v>
      </c>
    </row>
    <row r="86" spans="1:76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78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1:76" s="4" customFormat="1" ht="32.450000000000003" customHeight="1">
      <c r="B87" s="67"/>
      <c r="C87" s="79" t="s">
        <v>70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209">
        <f>ROUND(SUM(AG88:AG89),2)</f>
        <v>0</v>
      </c>
      <c r="AH87" s="209"/>
      <c r="AI87" s="209"/>
      <c r="AJ87" s="209"/>
      <c r="AK87" s="209"/>
      <c r="AL87" s="209"/>
      <c r="AM87" s="209"/>
      <c r="AN87" s="210">
        <f>SUM(AG87,AT87)</f>
        <v>0</v>
      </c>
      <c r="AO87" s="210"/>
      <c r="AP87" s="210"/>
      <c r="AQ87" s="70"/>
      <c r="AS87" s="81">
        <f>ROUND(SUM(AS88:AS89),2)</f>
        <v>0</v>
      </c>
      <c r="AT87" s="82">
        <f>ROUND(SUM(AV87:AW87),2)</f>
        <v>0</v>
      </c>
      <c r="AU87" s="83">
        <f>ROUND(SUM(AU88:AU89),5)</f>
        <v>477.80149999999998</v>
      </c>
      <c r="AV87" s="82">
        <f>ROUND(AZ87*L31,2)</f>
        <v>0</v>
      </c>
      <c r="AW87" s="82">
        <f>ROUND(BA87*L32,2)</f>
        <v>0</v>
      </c>
      <c r="AX87" s="82">
        <f>ROUND(BB87*L31,2)</f>
        <v>0</v>
      </c>
      <c r="AY87" s="82">
        <f>ROUND(BC87*L32,2)</f>
        <v>0</v>
      </c>
      <c r="AZ87" s="82">
        <f>ROUND(SUM(AZ88:AZ89),2)</f>
        <v>0</v>
      </c>
      <c r="BA87" s="82">
        <f>ROUND(SUM(BA88:BA89),2)</f>
        <v>0</v>
      </c>
      <c r="BB87" s="82">
        <f>ROUND(SUM(BB88:BB89),2)</f>
        <v>0</v>
      </c>
      <c r="BC87" s="82">
        <f>ROUND(SUM(BC88:BC89),2)</f>
        <v>0</v>
      </c>
      <c r="BD87" s="84">
        <f>ROUND(SUM(BD88:BD89),2)</f>
        <v>0</v>
      </c>
      <c r="BS87" s="85" t="s">
        <v>71</v>
      </c>
      <c r="BT87" s="85" t="s">
        <v>72</v>
      </c>
      <c r="BU87" s="86" t="s">
        <v>73</v>
      </c>
      <c r="BV87" s="85" t="s">
        <v>74</v>
      </c>
      <c r="BW87" s="85" t="s">
        <v>75</v>
      </c>
      <c r="BX87" s="85" t="s">
        <v>76</v>
      </c>
    </row>
    <row r="88" spans="1:76" s="5" customFormat="1" ht="22.5" customHeight="1">
      <c r="A88" s="87" t="s">
        <v>77</v>
      </c>
      <c r="B88" s="88"/>
      <c r="C88" s="89"/>
      <c r="D88" s="206" t="s">
        <v>78</v>
      </c>
      <c r="E88" s="206"/>
      <c r="F88" s="206"/>
      <c r="G88" s="206"/>
      <c r="H88" s="206"/>
      <c r="I88" s="90"/>
      <c r="J88" s="206" t="s">
        <v>79</v>
      </c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6"/>
      <c r="AF88" s="206"/>
      <c r="AG88" s="204">
        <f>'100 - SO 100 Komunikace a...'!M30</f>
        <v>0</v>
      </c>
      <c r="AH88" s="205"/>
      <c r="AI88" s="205"/>
      <c r="AJ88" s="205"/>
      <c r="AK88" s="205"/>
      <c r="AL88" s="205"/>
      <c r="AM88" s="205"/>
      <c r="AN88" s="204">
        <f>SUM(AG88,AT88)</f>
        <v>0</v>
      </c>
      <c r="AO88" s="205"/>
      <c r="AP88" s="205"/>
      <c r="AQ88" s="91"/>
      <c r="AS88" s="92">
        <f>'100 - SO 100 Komunikace a...'!M28</f>
        <v>0</v>
      </c>
      <c r="AT88" s="93">
        <f>ROUND(SUM(AV88:AW88),2)</f>
        <v>0</v>
      </c>
      <c r="AU88" s="94">
        <f>'100 - SO 100 Komunikace a...'!W115</f>
        <v>477.80150100000009</v>
      </c>
      <c r="AV88" s="93">
        <f>'100 - SO 100 Komunikace a...'!M32</f>
        <v>0</v>
      </c>
      <c r="AW88" s="93">
        <f>'100 - SO 100 Komunikace a...'!M33</f>
        <v>0</v>
      </c>
      <c r="AX88" s="93">
        <f>'100 - SO 100 Komunikace a...'!M34</f>
        <v>0</v>
      </c>
      <c r="AY88" s="93">
        <f>'100 - SO 100 Komunikace a...'!M35</f>
        <v>0</v>
      </c>
      <c r="AZ88" s="93">
        <f>'100 - SO 100 Komunikace a...'!H32</f>
        <v>0</v>
      </c>
      <c r="BA88" s="93">
        <f>'100 - SO 100 Komunikace a...'!H33</f>
        <v>0</v>
      </c>
      <c r="BB88" s="93">
        <f>'100 - SO 100 Komunikace a...'!H34</f>
        <v>0</v>
      </c>
      <c r="BC88" s="93">
        <f>'100 - SO 100 Komunikace a...'!H35</f>
        <v>0</v>
      </c>
      <c r="BD88" s="95">
        <f>'100 - SO 100 Komunikace a...'!H36</f>
        <v>0</v>
      </c>
      <c r="BT88" s="96" t="s">
        <v>80</v>
      </c>
      <c r="BV88" s="96" t="s">
        <v>74</v>
      </c>
      <c r="BW88" s="96" t="s">
        <v>81</v>
      </c>
      <c r="BX88" s="96" t="s">
        <v>75</v>
      </c>
    </row>
    <row r="89" spans="1:76" s="5" customFormat="1" ht="22.5" customHeight="1">
      <c r="A89" s="87" t="s">
        <v>77</v>
      </c>
      <c r="B89" s="88"/>
      <c r="C89" s="89"/>
      <c r="D89" s="206" t="s">
        <v>82</v>
      </c>
      <c r="E89" s="206"/>
      <c r="F89" s="206"/>
      <c r="G89" s="206"/>
      <c r="H89" s="206"/>
      <c r="I89" s="90"/>
      <c r="J89" s="206" t="s">
        <v>83</v>
      </c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4">
        <f>'901 - VON'!M30</f>
        <v>0</v>
      </c>
      <c r="AH89" s="205"/>
      <c r="AI89" s="205"/>
      <c r="AJ89" s="205"/>
      <c r="AK89" s="205"/>
      <c r="AL89" s="205"/>
      <c r="AM89" s="205"/>
      <c r="AN89" s="204">
        <f>SUM(AG89,AT89)</f>
        <v>0</v>
      </c>
      <c r="AO89" s="205"/>
      <c r="AP89" s="205"/>
      <c r="AQ89" s="91"/>
      <c r="AS89" s="97">
        <f>'901 - VON'!M28</f>
        <v>0</v>
      </c>
      <c r="AT89" s="98">
        <f>ROUND(SUM(AV89:AW89),2)</f>
        <v>0</v>
      </c>
      <c r="AU89" s="99">
        <f>'901 - VON'!W110</f>
        <v>0</v>
      </c>
      <c r="AV89" s="98">
        <f>'901 - VON'!M32</f>
        <v>0</v>
      </c>
      <c r="AW89" s="98">
        <f>'901 - VON'!M33</f>
        <v>0</v>
      </c>
      <c r="AX89" s="98">
        <f>'901 - VON'!M34</f>
        <v>0</v>
      </c>
      <c r="AY89" s="98">
        <f>'901 - VON'!M35</f>
        <v>0</v>
      </c>
      <c r="AZ89" s="98">
        <f>'901 - VON'!H32</f>
        <v>0</v>
      </c>
      <c r="BA89" s="98">
        <f>'901 - VON'!H33</f>
        <v>0</v>
      </c>
      <c r="BB89" s="98">
        <f>'901 - VON'!H34</f>
        <v>0</v>
      </c>
      <c r="BC89" s="98">
        <f>'901 - VON'!H35</f>
        <v>0</v>
      </c>
      <c r="BD89" s="100">
        <f>'901 - VON'!H36</f>
        <v>0</v>
      </c>
      <c r="BT89" s="96" t="s">
        <v>80</v>
      </c>
      <c r="BV89" s="96" t="s">
        <v>74</v>
      </c>
      <c r="BW89" s="96" t="s">
        <v>84</v>
      </c>
      <c r="BX89" s="96" t="s">
        <v>75</v>
      </c>
    </row>
    <row r="90" spans="1:76">
      <c r="B90" s="24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5"/>
    </row>
    <row r="91" spans="1:76" s="1" customFormat="1" ht="30" customHeight="1">
      <c r="B91" s="34"/>
      <c r="C91" s="79" t="s">
        <v>85</v>
      </c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210">
        <v>0</v>
      </c>
      <c r="AH91" s="210"/>
      <c r="AI91" s="210"/>
      <c r="AJ91" s="210"/>
      <c r="AK91" s="210"/>
      <c r="AL91" s="210"/>
      <c r="AM91" s="210"/>
      <c r="AN91" s="210">
        <v>0</v>
      </c>
      <c r="AO91" s="210"/>
      <c r="AP91" s="210"/>
      <c r="AQ91" s="36"/>
      <c r="AS91" s="75" t="s">
        <v>86</v>
      </c>
      <c r="AT91" s="76" t="s">
        <v>87</v>
      </c>
      <c r="AU91" s="76" t="s">
        <v>36</v>
      </c>
      <c r="AV91" s="77" t="s">
        <v>59</v>
      </c>
    </row>
    <row r="92" spans="1:76" s="1" customFormat="1" ht="10.9" customHeight="1"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6"/>
      <c r="AS92" s="101"/>
      <c r="AT92" s="55"/>
      <c r="AU92" s="55"/>
      <c r="AV92" s="57"/>
    </row>
    <row r="93" spans="1:76" s="1" customFormat="1" ht="30" customHeight="1">
      <c r="B93" s="34"/>
      <c r="C93" s="102" t="s">
        <v>88</v>
      </c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203">
        <f>ROUND(AG87+AG91,2)</f>
        <v>0</v>
      </c>
      <c r="AH93" s="203"/>
      <c r="AI93" s="203"/>
      <c r="AJ93" s="203"/>
      <c r="AK93" s="203"/>
      <c r="AL93" s="203"/>
      <c r="AM93" s="203"/>
      <c r="AN93" s="203">
        <f>AN87+AN91</f>
        <v>0</v>
      </c>
      <c r="AO93" s="203"/>
      <c r="AP93" s="203"/>
      <c r="AQ93" s="36"/>
    </row>
    <row r="94" spans="1:76" s="1" customFormat="1" ht="6.95" customHeight="1">
      <c r="B94" s="58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60"/>
    </row>
  </sheetData>
  <mergeCells count="49">
    <mergeCell ref="AR2:BE2"/>
    <mergeCell ref="AG87:AM87"/>
    <mergeCell ref="AN87:AP87"/>
    <mergeCell ref="AG91:AM91"/>
    <mergeCell ref="AN91:AP91"/>
    <mergeCell ref="AS82:AT84"/>
    <mergeCell ref="AM83:AP83"/>
    <mergeCell ref="AK26:AO26"/>
    <mergeCell ref="AK27:AO27"/>
    <mergeCell ref="AK29:AO29"/>
    <mergeCell ref="AG93:AM93"/>
    <mergeCell ref="AN93:AP93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ouhrnný list stavby"/>
    <hyperlink ref="W1:AF1" location="C87" display="2) Rekapitulace objektů"/>
    <hyperlink ref="A88" location="'100 - SO 100 Komunikace a...'!C2" display="/"/>
    <hyperlink ref="A89" location="'901 - VON'!C2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7"/>
  <sheetViews>
    <sheetView showGridLines="0" workbookViewId="0">
      <pane ySplit="1" topLeftCell="A112" activePane="bottomLeft" state="frozen"/>
      <selection pane="bottomLeft" activeCell="AE120" sqref="AE12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89</v>
      </c>
      <c r="G1" s="16"/>
      <c r="H1" s="251" t="s">
        <v>90</v>
      </c>
      <c r="I1" s="251"/>
      <c r="J1" s="251"/>
      <c r="K1" s="251"/>
      <c r="L1" s="16" t="s">
        <v>91</v>
      </c>
      <c r="M1" s="14"/>
      <c r="N1" s="14"/>
      <c r="O1" s="15" t="s">
        <v>92</v>
      </c>
      <c r="P1" s="14"/>
      <c r="Q1" s="14"/>
      <c r="R1" s="14"/>
      <c r="S1" s="16" t="s">
        <v>93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184" t="s">
        <v>7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S2" s="207" t="s">
        <v>8</v>
      </c>
      <c r="T2" s="208"/>
      <c r="U2" s="208"/>
      <c r="V2" s="208"/>
      <c r="W2" s="208"/>
      <c r="X2" s="208"/>
      <c r="Y2" s="208"/>
      <c r="Z2" s="208"/>
      <c r="AA2" s="208"/>
      <c r="AB2" s="208"/>
      <c r="AC2" s="208"/>
      <c r="AT2" s="20" t="s">
        <v>81</v>
      </c>
    </row>
    <row r="3" spans="1:6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94</v>
      </c>
    </row>
    <row r="4" spans="1:66" ht="36.950000000000003" customHeight="1">
      <c r="B4" s="24"/>
      <c r="C4" s="186" t="s">
        <v>95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25"/>
      <c r="T4" s="26" t="s">
        <v>13</v>
      </c>
      <c r="AT4" s="20" t="s">
        <v>6</v>
      </c>
    </row>
    <row r="5" spans="1:66" ht="6.9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1:66" ht="25.35" customHeight="1">
      <c r="B6" s="24"/>
      <c r="C6" s="27"/>
      <c r="D6" s="31" t="s">
        <v>17</v>
      </c>
      <c r="E6" s="27"/>
      <c r="F6" s="218" t="str">
        <f>'Rekapitulace stavby'!K6</f>
        <v>MČ Praha Čakovice, Souvislá údržba cyklotrasy A27 (úsek ŽT 070 - hranice k.ú. Letňany)</v>
      </c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7"/>
      <c r="R6" s="25"/>
    </row>
    <row r="7" spans="1:66" s="1" customFormat="1" ht="32.85" customHeight="1">
      <c r="B7" s="34"/>
      <c r="C7" s="35"/>
      <c r="D7" s="30" t="s">
        <v>96</v>
      </c>
      <c r="E7" s="35"/>
      <c r="F7" s="190" t="s">
        <v>97</v>
      </c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35"/>
      <c r="R7" s="36"/>
    </row>
    <row r="8" spans="1:66" s="1" customFormat="1" ht="14.45" customHeight="1">
      <c r="B8" s="34"/>
      <c r="C8" s="35"/>
      <c r="D8" s="31" t="s">
        <v>19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20</v>
      </c>
      <c r="N8" s="35"/>
      <c r="O8" s="29" t="s">
        <v>5</v>
      </c>
      <c r="P8" s="35"/>
      <c r="Q8" s="35"/>
      <c r="R8" s="36"/>
    </row>
    <row r="9" spans="1:66" s="1" customFormat="1" ht="14.45" customHeight="1">
      <c r="B9" s="34"/>
      <c r="C9" s="35"/>
      <c r="D9" s="31" t="s">
        <v>21</v>
      </c>
      <c r="E9" s="35"/>
      <c r="F9" s="29" t="s">
        <v>22</v>
      </c>
      <c r="G9" s="35"/>
      <c r="H9" s="35"/>
      <c r="I9" s="35"/>
      <c r="J9" s="35"/>
      <c r="K9" s="35"/>
      <c r="L9" s="35"/>
      <c r="M9" s="31" t="s">
        <v>23</v>
      </c>
      <c r="N9" s="35"/>
      <c r="O9" s="221" t="str">
        <f>'Rekapitulace stavby'!AN8</f>
        <v>7. 8. 2017</v>
      </c>
      <c r="P9" s="221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31" t="s">
        <v>25</v>
      </c>
      <c r="E11" s="35"/>
      <c r="F11" s="35"/>
      <c r="G11" s="35"/>
      <c r="H11" s="35"/>
      <c r="I11" s="35"/>
      <c r="J11" s="35"/>
      <c r="K11" s="35"/>
      <c r="L11" s="35"/>
      <c r="M11" s="31" t="s">
        <v>26</v>
      </c>
      <c r="N11" s="35"/>
      <c r="O11" s="188" t="str">
        <f>IF('Rekapitulace stavby'!AN10="","",'Rekapitulace stavby'!AN10)</f>
        <v/>
      </c>
      <c r="P11" s="188"/>
      <c r="Q11" s="35"/>
      <c r="R11" s="36"/>
    </row>
    <row r="12" spans="1:66" s="1" customFormat="1" ht="18" customHeight="1">
      <c r="B12" s="34"/>
      <c r="C12" s="35"/>
      <c r="D12" s="35"/>
      <c r="E12" s="29" t="str">
        <f>IF('Rekapitulace stavby'!E11="","",'Rekapitulace stavby'!E11)</f>
        <v xml:space="preserve"> </v>
      </c>
      <c r="F12" s="35"/>
      <c r="G12" s="35"/>
      <c r="H12" s="35"/>
      <c r="I12" s="35"/>
      <c r="J12" s="35"/>
      <c r="K12" s="35"/>
      <c r="L12" s="35"/>
      <c r="M12" s="31" t="s">
        <v>27</v>
      </c>
      <c r="N12" s="35"/>
      <c r="O12" s="188" t="str">
        <f>IF('Rekapitulace stavby'!AN11="","",'Rekapitulace stavby'!AN11)</f>
        <v/>
      </c>
      <c r="P12" s="188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31" t="s">
        <v>28</v>
      </c>
      <c r="E14" s="35"/>
      <c r="F14" s="35"/>
      <c r="G14" s="35"/>
      <c r="H14" s="35"/>
      <c r="I14" s="35"/>
      <c r="J14" s="35"/>
      <c r="K14" s="35"/>
      <c r="L14" s="35"/>
      <c r="M14" s="31" t="s">
        <v>26</v>
      </c>
      <c r="N14" s="35"/>
      <c r="O14" s="188" t="str">
        <f>IF('Rekapitulace stavby'!AN13="","",'Rekapitulace stavby'!AN13)</f>
        <v/>
      </c>
      <c r="P14" s="188"/>
      <c r="Q14" s="35"/>
      <c r="R14" s="36"/>
    </row>
    <row r="15" spans="1:66" s="1" customFormat="1" ht="18" customHeight="1">
      <c r="B15" s="34"/>
      <c r="C15" s="35"/>
      <c r="D15" s="35"/>
      <c r="E15" s="29" t="str">
        <f>IF('Rekapitulace stavby'!E14="","",'Rekapitulace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27</v>
      </c>
      <c r="N15" s="35"/>
      <c r="O15" s="188" t="str">
        <f>IF('Rekapitulace stavby'!AN14="","",'Rekapitulace stavby'!AN14)</f>
        <v/>
      </c>
      <c r="P15" s="188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29</v>
      </c>
      <c r="E17" s="35"/>
      <c r="F17" s="35"/>
      <c r="G17" s="35"/>
      <c r="H17" s="35"/>
      <c r="I17" s="35"/>
      <c r="J17" s="35"/>
      <c r="K17" s="35"/>
      <c r="L17" s="35"/>
      <c r="M17" s="31" t="s">
        <v>26</v>
      </c>
      <c r="N17" s="35"/>
      <c r="O17" s="188" t="str">
        <f>IF('Rekapitulace stavby'!AN16="","",'Rekapitulace stavby'!AN16)</f>
        <v/>
      </c>
      <c r="P17" s="188"/>
      <c r="Q17" s="35"/>
      <c r="R17" s="36"/>
    </row>
    <row r="18" spans="2:18" s="1" customFormat="1" ht="18" customHeight="1">
      <c r="B18" s="34"/>
      <c r="C18" s="35"/>
      <c r="D18" s="35"/>
      <c r="E18" s="29" t="str">
        <f>IF('Rekapitulace stavby'!E17="","",'Rekapitulace stavby'!E17)</f>
        <v xml:space="preserve"> </v>
      </c>
      <c r="F18" s="35"/>
      <c r="G18" s="35"/>
      <c r="H18" s="35"/>
      <c r="I18" s="35"/>
      <c r="J18" s="35"/>
      <c r="K18" s="35"/>
      <c r="L18" s="35"/>
      <c r="M18" s="31" t="s">
        <v>27</v>
      </c>
      <c r="N18" s="35"/>
      <c r="O18" s="188" t="str">
        <f>IF('Rekapitulace stavby'!AN17="","",'Rekapitulace stavby'!AN17)</f>
        <v/>
      </c>
      <c r="P18" s="188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31</v>
      </c>
      <c r="E20" s="35"/>
      <c r="F20" s="35"/>
      <c r="G20" s="35"/>
      <c r="H20" s="35"/>
      <c r="I20" s="35"/>
      <c r="J20" s="35"/>
      <c r="K20" s="35"/>
      <c r="L20" s="35"/>
      <c r="M20" s="31" t="s">
        <v>26</v>
      </c>
      <c r="N20" s="35"/>
      <c r="O20" s="188" t="str">
        <f>IF('Rekapitulace stavby'!AN19="","",'Rekapitulace stavby'!AN19)</f>
        <v/>
      </c>
      <c r="P20" s="188"/>
      <c r="Q20" s="35"/>
      <c r="R20" s="36"/>
    </row>
    <row r="21" spans="2:18" s="1" customFormat="1" ht="18" customHeight="1">
      <c r="B21" s="34"/>
      <c r="C21" s="35"/>
      <c r="D21" s="35"/>
      <c r="E21" s="29" t="str">
        <f>IF('Rekapitulace stavby'!E20="","",'Rekapitulace stavby'!E20)</f>
        <v xml:space="preserve"> </v>
      </c>
      <c r="F21" s="35"/>
      <c r="G21" s="35"/>
      <c r="H21" s="35"/>
      <c r="I21" s="35"/>
      <c r="J21" s="35"/>
      <c r="K21" s="35"/>
      <c r="L21" s="35"/>
      <c r="M21" s="31" t="s">
        <v>27</v>
      </c>
      <c r="N21" s="35"/>
      <c r="O21" s="188" t="str">
        <f>IF('Rekapitulace stavby'!AN20="","",'Rekapitulace stavby'!AN20)</f>
        <v/>
      </c>
      <c r="P21" s="188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191" t="s">
        <v>5</v>
      </c>
      <c r="F24" s="191"/>
      <c r="G24" s="191"/>
      <c r="H24" s="191"/>
      <c r="I24" s="191"/>
      <c r="J24" s="191"/>
      <c r="K24" s="191"/>
      <c r="L24" s="191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98</v>
      </c>
      <c r="E27" s="35"/>
      <c r="F27" s="35"/>
      <c r="G27" s="35"/>
      <c r="H27" s="35"/>
      <c r="I27" s="35"/>
      <c r="J27" s="35"/>
      <c r="K27" s="35"/>
      <c r="L27" s="35"/>
      <c r="M27" s="215">
        <f>N88</f>
        <v>0</v>
      </c>
      <c r="N27" s="215"/>
      <c r="O27" s="215"/>
      <c r="P27" s="215"/>
      <c r="Q27" s="35"/>
      <c r="R27" s="36"/>
    </row>
    <row r="28" spans="2:18" s="1" customFormat="1" ht="14.45" customHeight="1">
      <c r="B28" s="34"/>
      <c r="C28" s="35"/>
      <c r="D28" s="33" t="s">
        <v>99</v>
      </c>
      <c r="E28" s="35"/>
      <c r="F28" s="35"/>
      <c r="G28" s="35"/>
      <c r="H28" s="35"/>
      <c r="I28" s="35"/>
      <c r="J28" s="35"/>
      <c r="K28" s="35"/>
      <c r="L28" s="35"/>
      <c r="M28" s="215">
        <f>N96</f>
        <v>0</v>
      </c>
      <c r="N28" s="215"/>
      <c r="O28" s="215"/>
      <c r="P28" s="215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35</v>
      </c>
      <c r="E30" s="35"/>
      <c r="F30" s="35"/>
      <c r="G30" s="35"/>
      <c r="H30" s="35"/>
      <c r="I30" s="35"/>
      <c r="J30" s="35"/>
      <c r="K30" s="35"/>
      <c r="L30" s="35"/>
      <c r="M30" s="222">
        <f>ROUND(M27+M28,2)</f>
        <v>0</v>
      </c>
      <c r="N30" s="220"/>
      <c r="O30" s="220"/>
      <c r="P30" s="220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36</v>
      </c>
      <c r="E32" s="41" t="s">
        <v>37</v>
      </c>
      <c r="F32" s="42">
        <v>0.21</v>
      </c>
      <c r="G32" s="107" t="s">
        <v>38</v>
      </c>
      <c r="H32" s="223">
        <f>ROUND((SUM(BE96:BE97)+SUM(BE115:BE186)), 2)</f>
        <v>0</v>
      </c>
      <c r="I32" s="220"/>
      <c r="J32" s="220"/>
      <c r="K32" s="35"/>
      <c r="L32" s="35"/>
      <c r="M32" s="223">
        <f>ROUND(ROUND((SUM(BE96:BE97)+SUM(BE115:BE186)), 2)*F32, 2)</f>
        <v>0</v>
      </c>
      <c r="N32" s="220"/>
      <c r="O32" s="220"/>
      <c r="P32" s="220"/>
      <c r="Q32" s="35"/>
      <c r="R32" s="36"/>
    </row>
    <row r="33" spans="2:18" s="1" customFormat="1" ht="14.45" customHeight="1">
      <c r="B33" s="34"/>
      <c r="C33" s="35"/>
      <c r="D33" s="35"/>
      <c r="E33" s="41" t="s">
        <v>39</v>
      </c>
      <c r="F33" s="42">
        <v>0.15</v>
      </c>
      <c r="G33" s="107" t="s">
        <v>38</v>
      </c>
      <c r="H33" s="223">
        <f>ROUND((SUM(BF96:BF97)+SUM(BF115:BF186)), 2)</f>
        <v>0</v>
      </c>
      <c r="I33" s="220"/>
      <c r="J33" s="220"/>
      <c r="K33" s="35"/>
      <c r="L33" s="35"/>
      <c r="M33" s="223">
        <f>ROUND(ROUND((SUM(BF96:BF97)+SUM(BF115:BF186)), 2)*F33, 2)</f>
        <v>0</v>
      </c>
      <c r="N33" s="220"/>
      <c r="O33" s="220"/>
      <c r="P33" s="220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40</v>
      </c>
      <c r="F34" s="42">
        <v>0.21</v>
      </c>
      <c r="G34" s="107" t="s">
        <v>38</v>
      </c>
      <c r="H34" s="223">
        <f>ROUND((SUM(BG96:BG97)+SUM(BG115:BG186)), 2)</f>
        <v>0</v>
      </c>
      <c r="I34" s="220"/>
      <c r="J34" s="220"/>
      <c r="K34" s="35"/>
      <c r="L34" s="35"/>
      <c r="M34" s="223">
        <v>0</v>
      </c>
      <c r="N34" s="220"/>
      <c r="O34" s="220"/>
      <c r="P34" s="220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41</v>
      </c>
      <c r="F35" s="42">
        <v>0.15</v>
      </c>
      <c r="G35" s="107" t="s">
        <v>38</v>
      </c>
      <c r="H35" s="223">
        <f>ROUND((SUM(BH96:BH97)+SUM(BH115:BH186)), 2)</f>
        <v>0</v>
      </c>
      <c r="I35" s="220"/>
      <c r="J35" s="220"/>
      <c r="K35" s="35"/>
      <c r="L35" s="35"/>
      <c r="M35" s="223">
        <v>0</v>
      </c>
      <c r="N35" s="220"/>
      <c r="O35" s="220"/>
      <c r="P35" s="220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42</v>
      </c>
      <c r="F36" s="42">
        <v>0</v>
      </c>
      <c r="G36" s="107" t="s">
        <v>38</v>
      </c>
      <c r="H36" s="223">
        <f>ROUND((SUM(BI96:BI97)+SUM(BI115:BI186)), 2)</f>
        <v>0</v>
      </c>
      <c r="I36" s="220"/>
      <c r="J36" s="220"/>
      <c r="K36" s="35"/>
      <c r="L36" s="35"/>
      <c r="M36" s="223">
        <v>0</v>
      </c>
      <c r="N36" s="220"/>
      <c r="O36" s="220"/>
      <c r="P36" s="220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43</v>
      </c>
      <c r="E38" s="74"/>
      <c r="F38" s="74"/>
      <c r="G38" s="109" t="s">
        <v>44</v>
      </c>
      <c r="H38" s="110" t="s">
        <v>45</v>
      </c>
      <c r="I38" s="74"/>
      <c r="J38" s="74"/>
      <c r="K38" s="74"/>
      <c r="L38" s="224">
        <f>SUM(M30:M36)</f>
        <v>0</v>
      </c>
      <c r="M38" s="224"/>
      <c r="N38" s="224"/>
      <c r="O38" s="224"/>
      <c r="P38" s="225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5">
      <c r="B50" s="34"/>
      <c r="C50" s="35"/>
      <c r="D50" s="49" t="s">
        <v>46</v>
      </c>
      <c r="E50" s="50"/>
      <c r="F50" s="50"/>
      <c r="G50" s="50"/>
      <c r="H50" s="51"/>
      <c r="I50" s="35"/>
      <c r="J50" s="49" t="s">
        <v>47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>
      <c r="B52" s="24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5"/>
    </row>
    <row r="53" spans="2:18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5">
      <c r="B59" s="34"/>
      <c r="C59" s="35"/>
      <c r="D59" s="54" t="s">
        <v>48</v>
      </c>
      <c r="E59" s="55"/>
      <c r="F59" s="55"/>
      <c r="G59" s="56" t="s">
        <v>49</v>
      </c>
      <c r="H59" s="57"/>
      <c r="I59" s="35"/>
      <c r="J59" s="54" t="s">
        <v>48</v>
      </c>
      <c r="K59" s="55"/>
      <c r="L59" s="55"/>
      <c r="M59" s="55"/>
      <c r="N59" s="56" t="s">
        <v>49</v>
      </c>
      <c r="O59" s="55"/>
      <c r="P59" s="57"/>
      <c r="Q59" s="35"/>
      <c r="R59" s="36"/>
    </row>
    <row r="60" spans="2:18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5">
      <c r="B61" s="34"/>
      <c r="C61" s="35"/>
      <c r="D61" s="49" t="s">
        <v>50</v>
      </c>
      <c r="E61" s="50"/>
      <c r="F61" s="50"/>
      <c r="G61" s="50"/>
      <c r="H61" s="51"/>
      <c r="I61" s="35"/>
      <c r="J61" s="49" t="s">
        <v>51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5">
      <c r="B70" s="34"/>
      <c r="C70" s="35"/>
      <c r="D70" s="54" t="s">
        <v>48</v>
      </c>
      <c r="E70" s="55"/>
      <c r="F70" s="55"/>
      <c r="G70" s="56" t="s">
        <v>49</v>
      </c>
      <c r="H70" s="57"/>
      <c r="I70" s="35"/>
      <c r="J70" s="54" t="s">
        <v>48</v>
      </c>
      <c r="K70" s="55"/>
      <c r="L70" s="55"/>
      <c r="M70" s="55"/>
      <c r="N70" s="56" t="s">
        <v>49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186" t="s">
        <v>100</v>
      </c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17</v>
      </c>
      <c r="D78" s="35"/>
      <c r="E78" s="35"/>
      <c r="F78" s="218" t="str">
        <f>F6</f>
        <v>MČ Praha Čakovice, Souvislá údržba cyklotrasy A27 (úsek ŽT 070 - hranice k.ú. Letňany)</v>
      </c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35"/>
      <c r="R78" s="36"/>
    </row>
    <row r="79" spans="2:18" s="1" customFormat="1" ht="36.950000000000003" customHeight="1">
      <c r="B79" s="34"/>
      <c r="C79" s="68" t="s">
        <v>96</v>
      </c>
      <c r="D79" s="35"/>
      <c r="E79" s="35"/>
      <c r="F79" s="200" t="str">
        <f>F7</f>
        <v>100 - SO 100 Komunikace a zpevněné plochy</v>
      </c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31" t="s">
        <v>21</v>
      </c>
      <c r="D81" s="35"/>
      <c r="E81" s="35"/>
      <c r="F81" s="29" t="str">
        <f>F9</f>
        <v xml:space="preserve"> </v>
      </c>
      <c r="G81" s="35"/>
      <c r="H81" s="35"/>
      <c r="I81" s="35"/>
      <c r="J81" s="35"/>
      <c r="K81" s="31" t="s">
        <v>23</v>
      </c>
      <c r="L81" s="35"/>
      <c r="M81" s="221" t="str">
        <f>IF(O9="","",O9)</f>
        <v>7. 8. 2017</v>
      </c>
      <c r="N81" s="221"/>
      <c r="O81" s="221"/>
      <c r="P81" s="221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>
      <c r="B83" s="34"/>
      <c r="C83" s="31" t="s">
        <v>25</v>
      </c>
      <c r="D83" s="35"/>
      <c r="E83" s="35"/>
      <c r="F83" s="29" t="str">
        <f>E12</f>
        <v xml:space="preserve"> </v>
      </c>
      <c r="G83" s="35"/>
      <c r="H83" s="35"/>
      <c r="I83" s="35"/>
      <c r="J83" s="35"/>
      <c r="K83" s="31" t="s">
        <v>29</v>
      </c>
      <c r="L83" s="35"/>
      <c r="M83" s="188" t="str">
        <f>E18</f>
        <v xml:space="preserve"> </v>
      </c>
      <c r="N83" s="188"/>
      <c r="O83" s="188"/>
      <c r="P83" s="188"/>
      <c r="Q83" s="188"/>
      <c r="R83" s="36"/>
    </row>
    <row r="84" spans="2:47" s="1" customFormat="1" ht="14.45" customHeight="1">
      <c r="B84" s="34"/>
      <c r="C84" s="31" t="s">
        <v>28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31</v>
      </c>
      <c r="L84" s="35"/>
      <c r="M84" s="188" t="str">
        <f>E21</f>
        <v xml:space="preserve"> </v>
      </c>
      <c r="N84" s="188"/>
      <c r="O84" s="188"/>
      <c r="P84" s="188"/>
      <c r="Q84" s="188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26" t="s">
        <v>101</v>
      </c>
      <c r="D86" s="227"/>
      <c r="E86" s="227"/>
      <c r="F86" s="227"/>
      <c r="G86" s="227"/>
      <c r="H86" s="103"/>
      <c r="I86" s="103"/>
      <c r="J86" s="103"/>
      <c r="K86" s="103"/>
      <c r="L86" s="103"/>
      <c r="M86" s="103"/>
      <c r="N86" s="226" t="s">
        <v>102</v>
      </c>
      <c r="O86" s="227"/>
      <c r="P86" s="227"/>
      <c r="Q86" s="227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103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10">
        <f>N115</f>
        <v>0</v>
      </c>
      <c r="O88" s="228"/>
      <c r="P88" s="228"/>
      <c r="Q88" s="228"/>
      <c r="R88" s="36"/>
      <c r="AU88" s="20" t="s">
        <v>104</v>
      </c>
    </row>
    <row r="89" spans="2:47" s="6" customFormat="1" ht="24.95" customHeight="1">
      <c r="B89" s="112"/>
      <c r="C89" s="113"/>
      <c r="D89" s="114" t="s">
        <v>105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29">
        <f>N116</f>
        <v>0</v>
      </c>
      <c r="O89" s="230"/>
      <c r="P89" s="230"/>
      <c r="Q89" s="230"/>
      <c r="R89" s="115"/>
    </row>
    <row r="90" spans="2:47" s="7" customFormat="1" ht="19.899999999999999" customHeight="1">
      <c r="B90" s="116"/>
      <c r="C90" s="117"/>
      <c r="D90" s="118" t="s">
        <v>106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31">
        <f>N117</f>
        <v>0</v>
      </c>
      <c r="O90" s="232"/>
      <c r="P90" s="232"/>
      <c r="Q90" s="232"/>
      <c r="R90" s="119"/>
    </row>
    <row r="91" spans="2:47" s="7" customFormat="1" ht="19.899999999999999" customHeight="1">
      <c r="B91" s="116"/>
      <c r="C91" s="117"/>
      <c r="D91" s="118" t="s">
        <v>107</v>
      </c>
      <c r="E91" s="117"/>
      <c r="F91" s="117"/>
      <c r="G91" s="117"/>
      <c r="H91" s="117"/>
      <c r="I91" s="117"/>
      <c r="J91" s="117"/>
      <c r="K91" s="117"/>
      <c r="L91" s="117"/>
      <c r="M91" s="117"/>
      <c r="N91" s="231">
        <f>N160</f>
        <v>0</v>
      </c>
      <c r="O91" s="232"/>
      <c r="P91" s="232"/>
      <c r="Q91" s="232"/>
      <c r="R91" s="119"/>
    </row>
    <row r="92" spans="2:47" s="7" customFormat="1" ht="19.899999999999999" customHeight="1">
      <c r="B92" s="116"/>
      <c r="C92" s="117"/>
      <c r="D92" s="118" t="s">
        <v>108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31">
        <f>N170</f>
        <v>0</v>
      </c>
      <c r="O92" s="232"/>
      <c r="P92" s="232"/>
      <c r="Q92" s="232"/>
      <c r="R92" s="119"/>
    </row>
    <row r="93" spans="2:47" s="7" customFormat="1" ht="19.899999999999999" customHeight="1">
      <c r="B93" s="116"/>
      <c r="C93" s="117"/>
      <c r="D93" s="118" t="s">
        <v>109</v>
      </c>
      <c r="E93" s="117"/>
      <c r="F93" s="117"/>
      <c r="G93" s="117"/>
      <c r="H93" s="117"/>
      <c r="I93" s="117"/>
      <c r="J93" s="117"/>
      <c r="K93" s="117"/>
      <c r="L93" s="117"/>
      <c r="M93" s="117"/>
      <c r="N93" s="231">
        <f>N181</f>
        <v>0</v>
      </c>
      <c r="O93" s="232"/>
      <c r="P93" s="232"/>
      <c r="Q93" s="232"/>
      <c r="R93" s="119"/>
    </row>
    <row r="94" spans="2:47" s="7" customFormat="1" ht="19.899999999999999" customHeight="1">
      <c r="B94" s="116"/>
      <c r="C94" s="117"/>
      <c r="D94" s="118" t="s">
        <v>110</v>
      </c>
      <c r="E94" s="117"/>
      <c r="F94" s="117"/>
      <c r="G94" s="117"/>
      <c r="H94" s="117"/>
      <c r="I94" s="117"/>
      <c r="J94" s="117"/>
      <c r="K94" s="117"/>
      <c r="L94" s="117"/>
      <c r="M94" s="117"/>
      <c r="N94" s="231">
        <f>N185</f>
        <v>0</v>
      </c>
      <c r="O94" s="232"/>
      <c r="P94" s="232"/>
      <c r="Q94" s="232"/>
      <c r="R94" s="119"/>
    </row>
    <row r="95" spans="2:47" s="1" customFormat="1" ht="21.75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6"/>
    </row>
    <row r="96" spans="2:47" s="1" customFormat="1" ht="29.25" customHeight="1">
      <c r="B96" s="34"/>
      <c r="C96" s="111" t="s">
        <v>111</v>
      </c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228">
        <v>0</v>
      </c>
      <c r="O96" s="233"/>
      <c r="P96" s="233"/>
      <c r="Q96" s="233"/>
      <c r="R96" s="36"/>
      <c r="T96" s="120"/>
      <c r="U96" s="121" t="s">
        <v>36</v>
      </c>
    </row>
    <row r="97" spans="2:18" s="1" customFormat="1" ht="18" customHeight="1"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6"/>
    </row>
    <row r="98" spans="2:18" s="1" customFormat="1" ht="29.25" customHeight="1">
      <c r="B98" s="34"/>
      <c r="C98" s="102" t="s">
        <v>88</v>
      </c>
      <c r="D98" s="103"/>
      <c r="E98" s="103"/>
      <c r="F98" s="103"/>
      <c r="G98" s="103"/>
      <c r="H98" s="103"/>
      <c r="I98" s="103"/>
      <c r="J98" s="103"/>
      <c r="K98" s="103"/>
      <c r="L98" s="203">
        <f>ROUND(SUM(N88+N96),2)</f>
        <v>0</v>
      </c>
      <c r="M98" s="203"/>
      <c r="N98" s="203"/>
      <c r="O98" s="203"/>
      <c r="P98" s="203"/>
      <c r="Q98" s="203"/>
      <c r="R98" s="36"/>
    </row>
    <row r="99" spans="2:18" s="1" customFormat="1" ht="6.95" customHeight="1">
      <c r="B99" s="58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60"/>
    </row>
    <row r="103" spans="2:18" s="1" customFormat="1" ht="6.95" customHeight="1">
      <c r="B103" s="61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3"/>
    </row>
    <row r="104" spans="2:18" s="1" customFormat="1" ht="36.950000000000003" customHeight="1">
      <c r="B104" s="34"/>
      <c r="C104" s="186" t="s">
        <v>112</v>
      </c>
      <c r="D104" s="220"/>
      <c r="E104" s="220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36"/>
    </row>
    <row r="105" spans="2:18" s="1" customFormat="1" ht="6.95" customHeight="1"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6"/>
    </row>
    <row r="106" spans="2:18" s="1" customFormat="1" ht="30" customHeight="1">
      <c r="B106" s="34"/>
      <c r="C106" s="31" t="s">
        <v>17</v>
      </c>
      <c r="D106" s="35"/>
      <c r="E106" s="35"/>
      <c r="F106" s="218" t="str">
        <f>F6</f>
        <v>MČ Praha Čakovice, Souvislá údržba cyklotrasy A27 (úsek ŽT 070 - hranice k.ú. Letňany)</v>
      </c>
      <c r="G106" s="219"/>
      <c r="H106" s="219"/>
      <c r="I106" s="219"/>
      <c r="J106" s="219"/>
      <c r="K106" s="219"/>
      <c r="L106" s="219"/>
      <c r="M106" s="219"/>
      <c r="N106" s="219"/>
      <c r="O106" s="219"/>
      <c r="P106" s="219"/>
      <c r="Q106" s="35"/>
      <c r="R106" s="36"/>
    </row>
    <row r="107" spans="2:18" s="1" customFormat="1" ht="36.950000000000003" customHeight="1">
      <c r="B107" s="34"/>
      <c r="C107" s="68" t="s">
        <v>96</v>
      </c>
      <c r="D107" s="35"/>
      <c r="E107" s="35"/>
      <c r="F107" s="200" t="str">
        <f>F7</f>
        <v>100 - SO 100 Komunikace a zpevněné plochy</v>
      </c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35"/>
      <c r="R107" s="36"/>
    </row>
    <row r="108" spans="2:18" s="1" customFormat="1" ht="6.95" customHeight="1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</row>
    <row r="109" spans="2:18" s="1" customFormat="1" ht="18" customHeight="1">
      <c r="B109" s="34"/>
      <c r="C109" s="31" t="s">
        <v>21</v>
      </c>
      <c r="D109" s="35"/>
      <c r="E109" s="35"/>
      <c r="F109" s="29" t="str">
        <f>F9</f>
        <v xml:space="preserve"> </v>
      </c>
      <c r="G109" s="35"/>
      <c r="H109" s="35"/>
      <c r="I109" s="35"/>
      <c r="J109" s="35"/>
      <c r="K109" s="31" t="s">
        <v>23</v>
      </c>
      <c r="L109" s="35"/>
      <c r="M109" s="221" t="str">
        <f>IF(O9="","",O9)</f>
        <v>7. 8. 2017</v>
      </c>
      <c r="N109" s="221"/>
      <c r="O109" s="221"/>
      <c r="P109" s="221"/>
      <c r="Q109" s="35"/>
      <c r="R109" s="36"/>
    </row>
    <row r="110" spans="2:18" s="1" customFormat="1" ht="6.95" customHeight="1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</row>
    <row r="111" spans="2:18" s="1" customFormat="1" ht="15">
      <c r="B111" s="34"/>
      <c r="C111" s="31" t="s">
        <v>25</v>
      </c>
      <c r="D111" s="35"/>
      <c r="E111" s="35"/>
      <c r="F111" s="29" t="str">
        <f>E12</f>
        <v xml:space="preserve"> </v>
      </c>
      <c r="G111" s="35"/>
      <c r="H111" s="35"/>
      <c r="I111" s="35"/>
      <c r="J111" s="35"/>
      <c r="K111" s="31" t="s">
        <v>29</v>
      </c>
      <c r="L111" s="35"/>
      <c r="M111" s="188" t="str">
        <f>E18</f>
        <v xml:space="preserve"> </v>
      </c>
      <c r="N111" s="188"/>
      <c r="O111" s="188"/>
      <c r="P111" s="188"/>
      <c r="Q111" s="188"/>
      <c r="R111" s="36"/>
    </row>
    <row r="112" spans="2:18" s="1" customFormat="1" ht="14.45" customHeight="1">
      <c r="B112" s="34"/>
      <c r="C112" s="31" t="s">
        <v>28</v>
      </c>
      <c r="D112" s="35"/>
      <c r="E112" s="35"/>
      <c r="F112" s="29" t="str">
        <f>IF(E15="","",E15)</f>
        <v xml:space="preserve"> </v>
      </c>
      <c r="G112" s="35"/>
      <c r="H112" s="35"/>
      <c r="I112" s="35"/>
      <c r="J112" s="35"/>
      <c r="K112" s="31" t="s">
        <v>31</v>
      </c>
      <c r="L112" s="35"/>
      <c r="M112" s="188" t="str">
        <f>E21</f>
        <v xml:space="preserve"> </v>
      </c>
      <c r="N112" s="188"/>
      <c r="O112" s="188"/>
      <c r="P112" s="188"/>
      <c r="Q112" s="188"/>
      <c r="R112" s="36"/>
    </row>
    <row r="113" spans="2:65" s="1" customFormat="1" ht="10.35" customHeigh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</row>
    <row r="114" spans="2:65" s="8" customFormat="1" ht="29.25" customHeight="1">
      <c r="B114" s="122"/>
      <c r="C114" s="123" t="s">
        <v>113</v>
      </c>
      <c r="D114" s="124" t="s">
        <v>114</v>
      </c>
      <c r="E114" s="124" t="s">
        <v>54</v>
      </c>
      <c r="F114" s="234" t="s">
        <v>115</v>
      </c>
      <c r="G114" s="234"/>
      <c r="H114" s="234"/>
      <c r="I114" s="234"/>
      <c r="J114" s="124" t="s">
        <v>116</v>
      </c>
      <c r="K114" s="124" t="s">
        <v>117</v>
      </c>
      <c r="L114" s="235" t="s">
        <v>118</v>
      </c>
      <c r="M114" s="235"/>
      <c r="N114" s="234" t="s">
        <v>102</v>
      </c>
      <c r="O114" s="234"/>
      <c r="P114" s="234"/>
      <c r="Q114" s="236"/>
      <c r="R114" s="125"/>
      <c r="T114" s="75" t="s">
        <v>119</v>
      </c>
      <c r="U114" s="76" t="s">
        <v>36</v>
      </c>
      <c r="V114" s="76" t="s">
        <v>120</v>
      </c>
      <c r="W114" s="76" t="s">
        <v>121</v>
      </c>
      <c r="X114" s="76" t="s">
        <v>122</v>
      </c>
      <c r="Y114" s="76" t="s">
        <v>123</v>
      </c>
      <c r="Z114" s="76" t="s">
        <v>124</v>
      </c>
      <c r="AA114" s="77" t="s">
        <v>125</v>
      </c>
    </row>
    <row r="115" spans="2:65" s="1" customFormat="1" ht="29.25" customHeight="1">
      <c r="B115" s="34"/>
      <c r="C115" s="79" t="s">
        <v>98</v>
      </c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252">
        <f>BK115</f>
        <v>0</v>
      </c>
      <c r="O115" s="253"/>
      <c r="P115" s="253"/>
      <c r="Q115" s="253"/>
      <c r="R115" s="36"/>
      <c r="T115" s="78"/>
      <c r="U115" s="50"/>
      <c r="V115" s="50"/>
      <c r="W115" s="126">
        <f>W116</f>
        <v>477.80150100000009</v>
      </c>
      <c r="X115" s="50"/>
      <c r="Y115" s="126">
        <f>Y116</f>
        <v>188.11887019999998</v>
      </c>
      <c r="Z115" s="50"/>
      <c r="AA115" s="127">
        <f>AA116</f>
        <v>17.14</v>
      </c>
      <c r="AT115" s="20" t="s">
        <v>71</v>
      </c>
      <c r="AU115" s="20" t="s">
        <v>104</v>
      </c>
      <c r="BK115" s="128">
        <f>BK116</f>
        <v>0</v>
      </c>
    </row>
    <row r="116" spans="2:65" s="9" customFormat="1" ht="37.35" customHeight="1">
      <c r="B116" s="129"/>
      <c r="C116" s="130"/>
      <c r="D116" s="131" t="s">
        <v>105</v>
      </c>
      <c r="E116" s="131"/>
      <c r="F116" s="131"/>
      <c r="G116" s="131"/>
      <c r="H116" s="131"/>
      <c r="I116" s="131"/>
      <c r="J116" s="131"/>
      <c r="K116" s="131"/>
      <c r="L116" s="131"/>
      <c r="M116" s="131"/>
      <c r="N116" s="254">
        <f>BK116</f>
        <v>0</v>
      </c>
      <c r="O116" s="229"/>
      <c r="P116" s="229"/>
      <c r="Q116" s="229"/>
      <c r="R116" s="132"/>
      <c r="T116" s="133"/>
      <c r="U116" s="130"/>
      <c r="V116" s="130"/>
      <c r="W116" s="134">
        <f>W117+W160+W170+W181+W185</f>
        <v>477.80150100000009</v>
      </c>
      <c r="X116" s="130"/>
      <c r="Y116" s="134">
        <f>Y117+Y160+Y170+Y181+Y185</f>
        <v>188.11887019999998</v>
      </c>
      <c r="Z116" s="130"/>
      <c r="AA116" s="135">
        <f>AA117+AA160+AA170+AA181+AA185</f>
        <v>17.14</v>
      </c>
      <c r="AR116" s="136" t="s">
        <v>80</v>
      </c>
      <c r="AT116" s="137" t="s">
        <v>71</v>
      </c>
      <c r="AU116" s="137" t="s">
        <v>72</v>
      </c>
      <c r="AY116" s="136" t="s">
        <v>126</v>
      </c>
      <c r="BK116" s="138">
        <f>BK117+BK160+BK170+BK181+BK185</f>
        <v>0</v>
      </c>
    </row>
    <row r="117" spans="2:65" s="9" customFormat="1" ht="19.899999999999999" customHeight="1">
      <c r="B117" s="129"/>
      <c r="C117" s="130"/>
      <c r="D117" s="139" t="s">
        <v>106</v>
      </c>
      <c r="E117" s="139"/>
      <c r="F117" s="139"/>
      <c r="G117" s="139"/>
      <c r="H117" s="139"/>
      <c r="I117" s="139"/>
      <c r="J117" s="139"/>
      <c r="K117" s="139"/>
      <c r="L117" s="139"/>
      <c r="M117" s="139"/>
      <c r="N117" s="255">
        <f>BK117</f>
        <v>0</v>
      </c>
      <c r="O117" s="256"/>
      <c r="P117" s="256"/>
      <c r="Q117" s="256"/>
      <c r="R117" s="132"/>
      <c r="T117" s="133"/>
      <c r="U117" s="130"/>
      <c r="V117" s="130"/>
      <c r="W117" s="134">
        <f>SUM(W118:W159)</f>
        <v>171.28038700000005</v>
      </c>
      <c r="X117" s="130"/>
      <c r="Y117" s="134">
        <f>SUM(Y118:Y159)</f>
        <v>2.1425E-2</v>
      </c>
      <c r="Z117" s="130"/>
      <c r="AA117" s="135">
        <f>SUM(AA118:AA159)</f>
        <v>0</v>
      </c>
      <c r="AR117" s="136" t="s">
        <v>80</v>
      </c>
      <c r="AT117" s="137" t="s">
        <v>71</v>
      </c>
      <c r="AU117" s="137" t="s">
        <v>80</v>
      </c>
      <c r="AY117" s="136" t="s">
        <v>126</v>
      </c>
      <c r="BK117" s="138">
        <f>SUM(BK118:BK159)</f>
        <v>0</v>
      </c>
    </row>
    <row r="118" spans="2:65" s="1" customFormat="1" ht="22.5" customHeight="1">
      <c r="B118" s="140"/>
      <c r="C118" s="141" t="s">
        <v>80</v>
      </c>
      <c r="D118" s="141" t="s">
        <v>127</v>
      </c>
      <c r="E118" s="142" t="s">
        <v>128</v>
      </c>
      <c r="F118" s="237" t="s">
        <v>129</v>
      </c>
      <c r="G118" s="237"/>
      <c r="H118" s="237"/>
      <c r="I118" s="237"/>
      <c r="J118" s="143" t="s">
        <v>130</v>
      </c>
      <c r="K118" s="144">
        <v>4.2999999999999997E-2</v>
      </c>
      <c r="L118" s="238"/>
      <c r="M118" s="238"/>
      <c r="N118" s="238">
        <f>ROUND(L118*K118,2)</f>
        <v>0</v>
      </c>
      <c r="O118" s="238"/>
      <c r="P118" s="238"/>
      <c r="Q118" s="238"/>
      <c r="R118" s="145"/>
      <c r="T118" s="146" t="s">
        <v>5</v>
      </c>
      <c r="U118" s="43" t="s">
        <v>37</v>
      </c>
      <c r="V118" s="147">
        <v>111</v>
      </c>
      <c r="W118" s="147">
        <f>V118*K118</f>
        <v>4.7729999999999997</v>
      </c>
      <c r="X118" s="147">
        <v>0</v>
      </c>
      <c r="Y118" s="147">
        <f>X118*K118</f>
        <v>0</v>
      </c>
      <c r="Z118" s="147">
        <v>0</v>
      </c>
      <c r="AA118" s="148">
        <f>Z118*K118</f>
        <v>0</v>
      </c>
      <c r="AR118" s="20" t="s">
        <v>131</v>
      </c>
      <c r="AT118" s="20" t="s">
        <v>127</v>
      </c>
      <c r="AU118" s="20" t="s">
        <v>94</v>
      </c>
      <c r="AY118" s="20" t="s">
        <v>126</v>
      </c>
      <c r="BE118" s="149">
        <f>IF(U118="základní",N118,0)</f>
        <v>0</v>
      </c>
      <c r="BF118" s="149">
        <f>IF(U118="snížená",N118,0)</f>
        <v>0</v>
      </c>
      <c r="BG118" s="149">
        <f>IF(U118="zákl. přenesená",N118,0)</f>
        <v>0</v>
      </c>
      <c r="BH118" s="149">
        <f>IF(U118="sníž. přenesená",N118,0)</f>
        <v>0</v>
      </c>
      <c r="BI118" s="149">
        <f>IF(U118="nulová",N118,0)</f>
        <v>0</v>
      </c>
      <c r="BJ118" s="20" t="s">
        <v>80</v>
      </c>
      <c r="BK118" s="149">
        <f>ROUND(L118*K118,2)</f>
        <v>0</v>
      </c>
      <c r="BL118" s="20" t="s">
        <v>131</v>
      </c>
      <c r="BM118" s="20" t="s">
        <v>132</v>
      </c>
    </row>
    <row r="119" spans="2:65" s="10" customFormat="1" ht="44.25" customHeight="1">
      <c r="B119" s="150"/>
      <c r="C119" s="151"/>
      <c r="D119" s="151"/>
      <c r="E119" s="152" t="s">
        <v>5</v>
      </c>
      <c r="F119" s="239" t="s">
        <v>133</v>
      </c>
      <c r="G119" s="240"/>
      <c r="H119" s="240"/>
      <c r="I119" s="240"/>
      <c r="J119" s="151"/>
      <c r="K119" s="153" t="s">
        <v>5</v>
      </c>
      <c r="L119" s="151"/>
      <c r="M119" s="151"/>
      <c r="N119" s="151"/>
      <c r="O119" s="151"/>
      <c r="P119" s="151"/>
      <c r="Q119" s="151"/>
      <c r="R119" s="154"/>
      <c r="T119" s="155"/>
      <c r="U119" s="151"/>
      <c r="V119" s="151"/>
      <c r="W119" s="151"/>
      <c r="X119" s="151"/>
      <c r="Y119" s="151"/>
      <c r="Z119" s="151"/>
      <c r="AA119" s="156"/>
      <c r="AT119" s="157" t="s">
        <v>134</v>
      </c>
      <c r="AU119" s="157" t="s">
        <v>94</v>
      </c>
      <c r="AV119" s="10" t="s">
        <v>80</v>
      </c>
      <c r="AW119" s="10" t="s">
        <v>30</v>
      </c>
      <c r="AX119" s="10" t="s">
        <v>72</v>
      </c>
      <c r="AY119" s="157" t="s">
        <v>126</v>
      </c>
    </row>
    <row r="120" spans="2:65" s="10" customFormat="1" ht="44.25" customHeight="1">
      <c r="B120" s="150"/>
      <c r="C120" s="151"/>
      <c r="D120" s="151"/>
      <c r="E120" s="152" t="s">
        <v>5</v>
      </c>
      <c r="F120" s="241" t="s">
        <v>135</v>
      </c>
      <c r="G120" s="242"/>
      <c r="H120" s="242"/>
      <c r="I120" s="242"/>
      <c r="J120" s="151"/>
      <c r="K120" s="153" t="s">
        <v>5</v>
      </c>
      <c r="L120" s="151"/>
      <c r="M120" s="151"/>
      <c r="N120" s="151"/>
      <c r="O120" s="151"/>
      <c r="P120" s="151"/>
      <c r="Q120" s="151"/>
      <c r="R120" s="154"/>
      <c r="T120" s="155"/>
      <c r="U120" s="151"/>
      <c r="V120" s="151"/>
      <c r="W120" s="151"/>
      <c r="X120" s="151"/>
      <c r="Y120" s="151"/>
      <c r="Z120" s="151"/>
      <c r="AA120" s="156"/>
      <c r="AT120" s="157" t="s">
        <v>134</v>
      </c>
      <c r="AU120" s="157" t="s">
        <v>94</v>
      </c>
      <c r="AV120" s="10" t="s">
        <v>80</v>
      </c>
      <c r="AW120" s="10" t="s">
        <v>30</v>
      </c>
      <c r="AX120" s="10" t="s">
        <v>72</v>
      </c>
      <c r="AY120" s="157" t="s">
        <v>126</v>
      </c>
    </row>
    <row r="121" spans="2:65" s="10" customFormat="1" ht="57" customHeight="1">
      <c r="B121" s="150"/>
      <c r="C121" s="151"/>
      <c r="D121" s="151"/>
      <c r="E121" s="152" t="s">
        <v>5</v>
      </c>
      <c r="F121" s="241" t="s">
        <v>136</v>
      </c>
      <c r="G121" s="242"/>
      <c r="H121" s="242"/>
      <c r="I121" s="242"/>
      <c r="J121" s="151"/>
      <c r="K121" s="153" t="s">
        <v>5</v>
      </c>
      <c r="L121" s="151"/>
      <c r="M121" s="151"/>
      <c r="N121" s="151"/>
      <c r="O121" s="151"/>
      <c r="P121" s="151"/>
      <c r="Q121" s="151"/>
      <c r="R121" s="154"/>
      <c r="T121" s="155"/>
      <c r="U121" s="151"/>
      <c r="V121" s="151"/>
      <c r="W121" s="151"/>
      <c r="X121" s="151"/>
      <c r="Y121" s="151"/>
      <c r="Z121" s="151"/>
      <c r="AA121" s="156"/>
      <c r="AT121" s="157" t="s">
        <v>134</v>
      </c>
      <c r="AU121" s="157" t="s">
        <v>94</v>
      </c>
      <c r="AV121" s="10" t="s">
        <v>80</v>
      </c>
      <c r="AW121" s="10" t="s">
        <v>30</v>
      </c>
      <c r="AX121" s="10" t="s">
        <v>72</v>
      </c>
      <c r="AY121" s="157" t="s">
        <v>126</v>
      </c>
    </row>
    <row r="122" spans="2:65" s="11" customFormat="1" ht="22.5" customHeight="1">
      <c r="B122" s="158"/>
      <c r="C122" s="159"/>
      <c r="D122" s="159"/>
      <c r="E122" s="160" t="s">
        <v>5</v>
      </c>
      <c r="F122" s="243" t="s">
        <v>137</v>
      </c>
      <c r="G122" s="244"/>
      <c r="H122" s="244"/>
      <c r="I122" s="244"/>
      <c r="J122" s="159"/>
      <c r="K122" s="161">
        <v>4.2999999999999997E-2</v>
      </c>
      <c r="L122" s="159"/>
      <c r="M122" s="159"/>
      <c r="N122" s="159"/>
      <c r="O122" s="159"/>
      <c r="P122" s="159"/>
      <c r="Q122" s="159"/>
      <c r="R122" s="162"/>
      <c r="T122" s="163"/>
      <c r="U122" s="159"/>
      <c r="V122" s="159"/>
      <c r="W122" s="159"/>
      <c r="X122" s="159"/>
      <c r="Y122" s="159"/>
      <c r="Z122" s="159"/>
      <c r="AA122" s="164"/>
      <c r="AT122" s="165" t="s">
        <v>134</v>
      </c>
      <c r="AU122" s="165" t="s">
        <v>94</v>
      </c>
      <c r="AV122" s="11" t="s">
        <v>94</v>
      </c>
      <c r="AW122" s="11" t="s">
        <v>30</v>
      </c>
      <c r="AX122" s="11" t="s">
        <v>72</v>
      </c>
      <c r="AY122" s="165" t="s">
        <v>126</v>
      </c>
    </row>
    <row r="123" spans="2:65" s="12" customFormat="1" ht="22.5" customHeight="1">
      <c r="B123" s="166"/>
      <c r="C123" s="167"/>
      <c r="D123" s="167"/>
      <c r="E123" s="168" t="s">
        <v>5</v>
      </c>
      <c r="F123" s="245" t="s">
        <v>138</v>
      </c>
      <c r="G123" s="246"/>
      <c r="H123" s="246"/>
      <c r="I123" s="246"/>
      <c r="J123" s="167"/>
      <c r="K123" s="169">
        <v>4.2999999999999997E-2</v>
      </c>
      <c r="L123" s="167"/>
      <c r="M123" s="167"/>
      <c r="N123" s="167"/>
      <c r="O123" s="167"/>
      <c r="P123" s="167"/>
      <c r="Q123" s="167"/>
      <c r="R123" s="170"/>
      <c r="T123" s="171"/>
      <c r="U123" s="167"/>
      <c r="V123" s="167"/>
      <c r="W123" s="167"/>
      <c r="X123" s="167"/>
      <c r="Y123" s="167"/>
      <c r="Z123" s="167"/>
      <c r="AA123" s="172"/>
      <c r="AT123" s="173" t="s">
        <v>134</v>
      </c>
      <c r="AU123" s="173" t="s">
        <v>94</v>
      </c>
      <c r="AV123" s="12" t="s">
        <v>131</v>
      </c>
      <c r="AW123" s="12" t="s">
        <v>30</v>
      </c>
      <c r="AX123" s="12" t="s">
        <v>80</v>
      </c>
      <c r="AY123" s="173" t="s">
        <v>126</v>
      </c>
    </row>
    <row r="124" spans="2:65" s="1" customFormat="1" ht="31.5" customHeight="1">
      <c r="B124" s="140"/>
      <c r="C124" s="141" t="s">
        <v>94</v>
      </c>
      <c r="D124" s="141" t="s">
        <v>127</v>
      </c>
      <c r="E124" s="142" t="s">
        <v>139</v>
      </c>
      <c r="F124" s="237" t="s">
        <v>140</v>
      </c>
      <c r="G124" s="237"/>
      <c r="H124" s="237"/>
      <c r="I124" s="237"/>
      <c r="J124" s="143" t="s">
        <v>141</v>
      </c>
      <c r="K124" s="144">
        <v>64.275000000000006</v>
      </c>
      <c r="L124" s="238"/>
      <c r="M124" s="238"/>
      <c r="N124" s="238">
        <f>ROUND(L124*K124,2)</f>
        <v>0</v>
      </c>
      <c r="O124" s="238"/>
      <c r="P124" s="238"/>
      <c r="Q124" s="238"/>
      <c r="R124" s="145"/>
      <c r="T124" s="146" t="s">
        <v>5</v>
      </c>
      <c r="U124" s="43" t="s">
        <v>37</v>
      </c>
      <c r="V124" s="147">
        <v>9.7000000000000003E-2</v>
      </c>
      <c r="W124" s="147">
        <f>V124*K124</f>
        <v>6.2346750000000011</v>
      </c>
      <c r="X124" s="147">
        <v>0</v>
      </c>
      <c r="Y124" s="147">
        <f>X124*K124</f>
        <v>0</v>
      </c>
      <c r="Z124" s="147">
        <v>0</v>
      </c>
      <c r="AA124" s="148">
        <f>Z124*K124</f>
        <v>0</v>
      </c>
      <c r="AR124" s="20" t="s">
        <v>131</v>
      </c>
      <c r="AT124" s="20" t="s">
        <v>127</v>
      </c>
      <c r="AU124" s="20" t="s">
        <v>94</v>
      </c>
      <c r="AY124" s="20" t="s">
        <v>126</v>
      </c>
      <c r="BE124" s="149">
        <f>IF(U124="základní",N124,0)</f>
        <v>0</v>
      </c>
      <c r="BF124" s="149">
        <f>IF(U124="snížená",N124,0)</f>
        <v>0</v>
      </c>
      <c r="BG124" s="149">
        <f>IF(U124="zákl. přenesená",N124,0)</f>
        <v>0</v>
      </c>
      <c r="BH124" s="149">
        <f>IF(U124="sníž. přenesená",N124,0)</f>
        <v>0</v>
      </c>
      <c r="BI124" s="149">
        <f>IF(U124="nulová",N124,0)</f>
        <v>0</v>
      </c>
      <c r="BJ124" s="20" t="s">
        <v>80</v>
      </c>
      <c r="BK124" s="149">
        <f>ROUND(L124*K124,2)</f>
        <v>0</v>
      </c>
      <c r="BL124" s="20" t="s">
        <v>131</v>
      </c>
      <c r="BM124" s="20" t="s">
        <v>142</v>
      </c>
    </row>
    <row r="125" spans="2:65" s="11" customFormat="1" ht="22.5" customHeight="1">
      <c r="B125" s="158"/>
      <c r="C125" s="159"/>
      <c r="D125" s="159"/>
      <c r="E125" s="160" t="s">
        <v>5</v>
      </c>
      <c r="F125" s="247" t="s">
        <v>143</v>
      </c>
      <c r="G125" s="248"/>
      <c r="H125" s="248"/>
      <c r="I125" s="248"/>
      <c r="J125" s="159"/>
      <c r="K125" s="161">
        <v>64.275000000000006</v>
      </c>
      <c r="L125" s="159"/>
      <c r="M125" s="159"/>
      <c r="N125" s="159"/>
      <c r="O125" s="159"/>
      <c r="P125" s="159"/>
      <c r="Q125" s="159"/>
      <c r="R125" s="162"/>
      <c r="T125" s="163"/>
      <c r="U125" s="159"/>
      <c r="V125" s="159"/>
      <c r="W125" s="159"/>
      <c r="X125" s="159"/>
      <c r="Y125" s="159"/>
      <c r="Z125" s="159"/>
      <c r="AA125" s="164"/>
      <c r="AT125" s="165" t="s">
        <v>134</v>
      </c>
      <c r="AU125" s="165" t="s">
        <v>94</v>
      </c>
      <c r="AV125" s="11" t="s">
        <v>94</v>
      </c>
      <c r="AW125" s="11" t="s">
        <v>30</v>
      </c>
      <c r="AX125" s="11" t="s">
        <v>72</v>
      </c>
      <c r="AY125" s="165" t="s">
        <v>126</v>
      </c>
    </row>
    <row r="126" spans="2:65" s="12" customFormat="1" ht="22.5" customHeight="1">
      <c r="B126" s="166"/>
      <c r="C126" s="167"/>
      <c r="D126" s="167"/>
      <c r="E126" s="168" t="s">
        <v>5</v>
      </c>
      <c r="F126" s="245" t="s">
        <v>138</v>
      </c>
      <c r="G126" s="246"/>
      <c r="H126" s="246"/>
      <c r="I126" s="246"/>
      <c r="J126" s="167"/>
      <c r="K126" s="169">
        <v>64.275000000000006</v>
      </c>
      <c r="L126" s="167"/>
      <c r="M126" s="167"/>
      <c r="N126" s="167"/>
      <c r="O126" s="167"/>
      <c r="P126" s="167"/>
      <c r="Q126" s="167"/>
      <c r="R126" s="170"/>
      <c r="T126" s="171"/>
      <c r="U126" s="167"/>
      <c r="V126" s="167"/>
      <c r="W126" s="167"/>
      <c r="X126" s="167"/>
      <c r="Y126" s="167"/>
      <c r="Z126" s="167"/>
      <c r="AA126" s="172"/>
      <c r="AT126" s="173" t="s">
        <v>134</v>
      </c>
      <c r="AU126" s="173" t="s">
        <v>94</v>
      </c>
      <c r="AV126" s="12" t="s">
        <v>131</v>
      </c>
      <c r="AW126" s="12" t="s">
        <v>30</v>
      </c>
      <c r="AX126" s="12" t="s">
        <v>80</v>
      </c>
      <c r="AY126" s="173" t="s">
        <v>126</v>
      </c>
    </row>
    <row r="127" spans="2:65" s="1" customFormat="1" ht="31.5" customHeight="1">
      <c r="B127" s="140"/>
      <c r="C127" s="141" t="s">
        <v>144</v>
      </c>
      <c r="D127" s="141" t="s">
        <v>127</v>
      </c>
      <c r="E127" s="142" t="s">
        <v>145</v>
      </c>
      <c r="F127" s="237" t="s">
        <v>146</v>
      </c>
      <c r="G127" s="237"/>
      <c r="H127" s="237"/>
      <c r="I127" s="237"/>
      <c r="J127" s="143" t="s">
        <v>141</v>
      </c>
      <c r="K127" s="144">
        <v>34.28</v>
      </c>
      <c r="L127" s="238"/>
      <c r="M127" s="238"/>
      <c r="N127" s="238">
        <f>ROUND(L127*K127,2)</f>
        <v>0</v>
      </c>
      <c r="O127" s="238"/>
      <c r="P127" s="238"/>
      <c r="Q127" s="238"/>
      <c r="R127" s="145"/>
      <c r="T127" s="146" t="s">
        <v>5</v>
      </c>
      <c r="U127" s="43" t="s">
        <v>37</v>
      </c>
      <c r="V127" s="147">
        <v>0.43099999999999999</v>
      </c>
      <c r="W127" s="147">
        <f>V127*K127</f>
        <v>14.77468</v>
      </c>
      <c r="X127" s="147">
        <v>0</v>
      </c>
      <c r="Y127" s="147">
        <f>X127*K127</f>
        <v>0</v>
      </c>
      <c r="Z127" s="147">
        <v>0</v>
      </c>
      <c r="AA127" s="148">
        <f>Z127*K127</f>
        <v>0</v>
      </c>
      <c r="AR127" s="20" t="s">
        <v>131</v>
      </c>
      <c r="AT127" s="20" t="s">
        <v>127</v>
      </c>
      <c r="AU127" s="20" t="s">
        <v>94</v>
      </c>
      <c r="AY127" s="20" t="s">
        <v>126</v>
      </c>
      <c r="BE127" s="149">
        <f>IF(U127="základní",N127,0)</f>
        <v>0</v>
      </c>
      <c r="BF127" s="149">
        <f>IF(U127="snížená",N127,0)</f>
        <v>0</v>
      </c>
      <c r="BG127" s="149">
        <f>IF(U127="zákl. přenesená",N127,0)</f>
        <v>0</v>
      </c>
      <c r="BH127" s="149">
        <f>IF(U127="sníž. přenesená",N127,0)</f>
        <v>0</v>
      </c>
      <c r="BI127" s="149">
        <f>IF(U127="nulová",N127,0)</f>
        <v>0</v>
      </c>
      <c r="BJ127" s="20" t="s">
        <v>80</v>
      </c>
      <c r="BK127" s="149">
        <f>ROUND(L127*K127,2)</f>
        <v>0</v>
      </c>
      <c r="BL127" s="20" t="s">
        <v>131</v>
      </c>
      <c r="BM127" s="20" t="s">
        <v>147</v>
      </c>
    </row>
    <row r="128" spans="2:65" s="11" customFormat="1" ht="31.5" customHeight="1">
      <c r="B128" s="158"/>
      <c r="C128" s="159"/>
      <c r="D128" s="159"/>
      <c r="E128" s="160" t="s">
        <v>5</v>
      </c>
      <c r="F128" s="247" t="s">
        <v>148</v>
      </c>
      <c r="G128" s="248"/>
      <c r="H128" s="248"/>
      <c r="I128" s="248"/>
      <c r="J128" s="159"/>
      <c r="K128" s="161">
        <v>34.28</v>
      </c>
      <c r="L128" s="159"/>
      <c r="M128" s="159"/>
      <c r="N128" s="159"/>
      <c r="O128" s="159"/>
      <c r="P128" s="159"/>
      <c r="Q128" s="159"/>
      <c r="R128" s="162"/>
      <c r="T128" s="163"/>
      <c r="U128" s="159"/>
      <c r="V128" s="159"/>
      <c r="W128" s="159"/>
      <c r="X128" s="159"/>
      <c r="Y128" s="159"/>
      <c r="Z128" s="159"/>
      <c r="AA128" s="164"/>
      <c r="AT128" s="165" t="s">
        <v>134</v>
      </c>
      <c r="AU128" s="165" t="s">
        <v>94</v>
      </c>
      <c r="AV128" s="11" t="s">
        <v>94</v>
      </c>
      <c r="AW128" s="11" t="s">
        <v>30</v>
      </c>
      <c r="AX128" s="11" t="s">
        <v>72</v>
      </c>
      <c r="AY128" s="165" t="s">
        <v>126</v>
      </c>
    </row>
    <row r="129" spans="2:65" s="12" customFormat="1" ht="22.5" customHeight="1">
      <c r="B129" s="166"/>
      <c r="C129" s="167"/>
      <c r="D129" s="167"/>
      <c r="E129" s="168" t="s">
        <v>5</v>
      </c>
      <c r="F129" s="245" t="s">
        <v>138</v>
      </c>
      <c r="G129" s="246"/>
      <c r="H129" s="246"/>
      <c r="I129" s="246"/>
      <c r="J129" s="167"/>
      <c r="K129" s="169">
        <v>34.28</v>
      </c>
      <c r="L129" s="167"/>
      <c r="M129" s="167"/>
      <c r="N129" s="167"/>
      <c r="O129" s="167"/>
      <c r="P129" s="167"/>
      <c r="Q129" s="167"/>
      <c r="R129" s="170"/>
      <c r="T129" s="171"/>
      <c r="U129" s="167"/>
      <c r="V129" s="167"/>
      <c r="W129" s="167"/>
      <c r="X129" s="167"/>
      <c r="Y129" s="167"/>
      <c r="Z129" s="167"/>
      <c r="AA129" s="172"/>
      <c r="AT129" s="173" t="s">
        <v>134</v>
      </c>
      <c r="AU129" s="173" t="s">
        <v>94</v>
      </c>
      <c r="AV129" s="12" t="s">
        <v>131</v>
      </c>
      <c r="AW129" s="12" t="s">
        <v>30</v>
      </c>
      <c r="AX129" s="12" t="s">
        <v>80</v>
      </c>
      <c r="AY129" s="173" t="s">
        <v>126</v>
      </c>
    </row>
    <row r="130" spans="2:65" s="1" customFormat="1" ht="31.5" customHeight="1">
      <c r="B130" s="140"/>
      <c r="C130" s="141" t="s">
        <v>131</v>
      </c>
      <c r="D130" s="141" t="s">
        <v>127</v>
      </c>
      <c r="E130" s="142" t="s">
        <v>149</v>
      </c>
      <c r="F130" s="237" t="s">
        <v>150</v>
      </c>
      <c r="G130" s="237"/>
      <c r="H130" s="237"/>
      <c r="I130" s="237"/>
      <c r="J130" s="143" t="s">
        <v>141</v>
      </c>
      <c r="K130" s="144">
        <v>10.284000000000001</v>
      </c>
      <c r="L130" s="238"/>
      <c r="M130" s="238"/>
      <c r="N130" s="238">
        <f>ROUND(L130*K130,2)</f>
        <v>0</v>
      </c>
      <c r="O130" s="238"/>
      <c r="P130" s="238"/>
      <c r="Q130" s="238"/>
      <c r="R130" s="145"/>
      <c r="T130" s="146" t="s">
        <v>5</v>
      </c>
      <c r="U130" s="43" t="s">
        <v>37</v>
      </c>
      <c r="V130" s="147">
        <v>8.3000000000000004E-2</v>
      </c>
      <c r="W130" s="147">
        <f>V130*K130</f>
        <v>0.85357200000000011</v>
      </c>
      <c r="X130" s="147">
        <v>0</v>
      </c>
      <c r="Y130" s="147">
        <f>X130*K130</f>
        <v>0</v>
      </c>
      <c r="Z130" s="147">
        <v>0</v>
      </c>
      <c r="AA130" s="148">
        <f>Z130*K130</f>
        <v>0</v>
      </c>
      <c r="AR130" s="20" t="s">
        <v>131</v>
      </c>
      <c r="AT130" s="20" t="s">
        <v>127</v>
      </c>
      <c r="AU130" s="20" t="s">
        <v>94</v>
      </c>
      <c r="AY130" s="20" t="s">
        <v>126</v>
      </c>
      <c r="BE130" s="149">
        <f>IF(U130="základní",N130,0)</f>
        <v>0</v>
      </c>
      <c r="BF130" s="149">
        <f>IF(U130="snížená",N130,0)</f>
        <v>0</v>
      </c>
      <c r="BG130" s="149">
        <f>IF(U130="zákl. přenesená",N130,0)</f>
        <v>0</v>
      </c>
      <c r="BH130" s="149">
        <f>IF(U130="sníž. přenesená",N130,0)</f>
        <v>0</v>
      </c>
      <c r="BI130" s="149">
        <f>IF(U130="nulová",N130,0)</f>
        <v>0</v>
      </c>
      <c r="BJ130" s="20" t="s">
        <v>80</v>
      </c>
      <c r="BK130" s="149">
        <f>ROUND(L130*K130,2)</f>
        <v>0</v>
      </c>
      <c r="BL130" s="20" t="s">
        <v>131</v>
      </c>
      <c r="BM130" s="20" t="s">
        <v>151</v>
      </c>
    </row>
    <row r="131" spans="2:65" s="11" customFormat="1" ht="22.5" customHeight="1">
      <c r="B131" s="158"/>
      <c r="C131" s="159"/>
      <c r="D131" s="159"/>
      <c r="E131" s="160" t="s">
        <v>5</v>
      </c>
      <c r="F131" s="247" t="s">
        <v>152</v>
      </c>
      <c r="G131" s="248"/>
      <c r="H131" s="248"/>
      <c r="I131" s="248"/>
      <c r="J131" s="159"/>
      <c r="K131" s="161">
        <v>10.284000000000001</v>
      </c>
      <c r="L131" s="159"/>
      <c r="M131" s="159"/>
      <c r="N131" s="159"/>
      <c r="O131" s="159"/>
      <c r="P131" s="159"/>
      <c r="Q131" s="159"/>
      <c r="R131" s="162"/>
      <c r="T131" s="163"/>
      <c r="U131" s="159"/>
      <c r="V131" s="159"/>
      <c r="W131" s="159"/>
      <c r="X131" s="159"/>
      <c r="Y131" s="159"/>
      <c r="Z131" s="159"/>
      <c r="AA131" s="164"/>
      <c r="AT131" s="165" t="s">
        <v>134</v>
      </c>
      <c r="AU131" s="165" t="s">
        <v>94</v>
      </c>
      <c r="AV131" s="11" t="s">
        <v>94</v>
      </c>
      <c r="AW131" s="11" t="s">
        <v>30</v>
      </c>
      <c r="AX131" s="11" t="s">
        <v>72</v>
      </c>
      <c r="AY131" s="165" t="s">
        <v>126</v>
      </c>
    </row>
    <row r="132" spans="2:65" s="12" customFormat="1" ht="22.5" customHeight="1">
      <c r="B132" s="166"/>
      <c r="C132" s="167"/>
      <c r="D132" s="167"/>
      <c r="E132" s="168" t="s">
        <v>5</v>
      </c>
      <c r="F132" s="245" t="s">
        <v>138</v>
      </c>
      <c r="G132" s="246"/>
      <c r="H132" s="246"/>
      <c r="I132" s="246"/>
      <c r="J132" s="167"/>
      <c r="K132" s="169">
        <v>10.284000000000001</v>
      </c>
      <c r="L132" s="167"/>
      <c r="M132" s="167"/>
      <c r="N132" s="167"/>
      <c r="O132" s="167"/>
      <c r="P132" s="167"/>
      <c r="Q132" s="167"/>
      <c r="R132" s="170"/>
      <c r="T132" s="171"/>
      <c r="U132" s="167"/>
      <c r="V132" s="167"/>
      <c r="W132" s="167"/>
      <c r="X132" s="167"/>
      <c r="Y132" s="167"/>
      <c r="Z132" s="167"/>
      <c r="AA132" s="172"/>
      <c r="AT132" s="173" t="s">
        <v>134</v>
      </c>
      <c r="AU132" s="173" t="s">
        <v>94</v>
      </c>
      <c r="AV132" s="12" t="s">
        <v>131</v>
      </c>
      <c r="AW132" s="12" t="s">
        <v>30</v>
      </c>
      <c r="AX132" s="12" t="s">
        <v>80</v>
      </c>
      <c r="AY132" s="173" t="s">
        <v>126</v>
      </c>
    </row>
    <row r="133" spans="2:65" s="1" customFormat="1" ht="31.5" customHeight="1">
      <c r="B133" s="140"/>
      <c r="C133" s="141" t="s">
        <v>153</v>
      </c>
      <c r="D133" s="141" t="s">
        <v>127</v>
      </c>
      <c r="E133" s="142" t="s">
        <v>154</v>
      </c>
      <c r="F133" s="237" t="s">
        <v>155</v>
      </c>
      <c r="G133" s="237"/>
      <c r="H133" s="237"/>
      <c r="I133" s="237"/>
      <c r="J133" s="143" t="s">
        <v>141</v>
      </c>
      <c r="K133" s="144">
        <v>128.55000000000001</v>
      </c>
      <c r="L133" s="238"/>
      <c r="M133" s="238"/>
      <c r="N133" s="238">
        <f>ROUND(L133*K133,2)</f>
        <v>0</v>
      </c>
      <c r="O133" s="238"/>
      <c r="P133" s="238"/>
      <c r="Q133" s="238"/>
      <c r="R133" s="145"/>
      <c r="T133" s="146" t="s">
        <v>5</v>
      </c>
      <c r="U133" s="43" t="s">
        <v>37</v>
      </c>
      <c r="V133" s="147">
        <v>4.3999999999999997E-2</v>
      </c>
      <c r="W133" s="147">
        <f>V133*K133</f>
        <v>5.6562000000000001</v>
      </c>
      <c r="X133" s="147">
        <v>0</v>
      </c>
      <c r="Y133" s="147">
        <f>X133*K133</f>
        <v>0</v>
      </c>
      <c r="Z133" s="147">
        <v>0</v>
      </c>
      <c r="AA133" s="148">
        <f>Z133*K133</f>
        <v>0</v>
      </c>
      <c r="AR133" s="20" t="s">
        <v>131</v>
      </c>
      <c r="AT133" s="20" t="s">
        <v>127</v>
      </c>
      <c r="AU133" s="20" t="s">
        <v>94</v>
      </c>
      <c r="AY133" s="20" t="s">
        <v>126</v>
      </c>
      <c r="BE133" s="149">
        <f>IF(U133="základní",N133,0)</f>
        <v>0</v>
      </c>
      <c r="BF133" s="149">
        <f>IF(U133="snížená",N133,0)</f>
        <v>0</v>
      </c>
      <c r="BG133" s="149">
        <f>IF(U133="zákl. přenesená",N133,0)</f>
        <v>0</v>
      </c>
      <c r="BH133" s="149">
        <f>IF(U133="sníž. přenesená",N133,0)</f>
        <v>0</v>
      </c>
      <c r="BI133" s="149">
        <f>IF(U133="nulová",N133,0)</f>
        <v>0</v>
      </c>
      <c r="BJ133" s="20" t="s">
        <v>80</v>
      </c>
      <c r="BK133" s="149">
        <f>ROUND(L133*K133,2)</f>
        <v>0</v>
      </c>
      <c r="BL133" s="20" t="s">
        <v>131</v>
      </c>
      <c r="BM133" s="20" t="s">
        <v>156</v>
      </c>
    </row>
    <row r="134" spans="2:65" s="11" customFormat="1" ht="22.5" customHeight="1">
      <c r="B134" s="158"/>
      <c r="C134" s="159"/>
      <c r="D134" s="159"/>
      <c r="E134" s="160" t="s">
        <v>5</v>
      </c>
      <c r="F134" s="247" t="s">
        <v>157</v>
      </c>
      <c r="G134" s="248"/>
      <c r="H134" s="248"/>
      <c r="I134" s="248"/>
      <c r="J134" s="159"/>
      <c r="K134" s="161">
        <v>128.55000000000001</v>
      </c>
      <c r="L134" s="159"/>
      <c r="M134" s="159"/>
      <c r="N134" s="159"/>
      <c r="O134" s="159"/>
      <c r="P134" s="159"/>
      <c r="Q134" s="159"/>
      <c r="R134" s="162"/>
      <c r="T134" s="163"/>
      <c r="U134" s="159"/>
      <c r="V134" s="159"/>
      <c r="W134" s="159"/>
      <c r="X134" s="159"/>
      <c r="Y134" s="159"/>
      <c r="Z134" s="159"/>
      <c r="AA134" s="164"/>
      <c r="AT134" s="165" t="s">
        <v>134</v>
      </c>
      <c r="AU134" s="165" t="s">
        <v>94</v>
      </c>
      <c r="AV134" s="11" t="s">
        <v>94</v>
      </c>
      <c r="AW134" s="11" t="s">
        <v>30</v>
      </c>
      <c r="AX134" s="11" t="s">
        <v>72</v>
      </c>
      <c r="AY134" s="165" t="s">
        <v>126</v>
      </c>
    </row>
    <row r="135" spans="2:65" s="12" customFormat="1" ht="22.5" customHeight="1">
      <c r="B135" s="166"/>
      <c r="C135" s="167"/>
      <c r="D135" s="167"/>
      <c r="E135" s="168" t="s">
        <v>5</v>
      </c>
      <c r="F135" s="245" t="s">
        <v>138</v>
      </c>
      <c r="G135" s="246"/>
      <c r="H135" s="246"/>
      <c r="I135" s="246"/>
      <c r="J135" s="167"/>
      <c r="K135" s="169">
        <v>128.55000000000001</v>
      </c>
      <c r="L135" s="167"/>
      <c r="M135" s="167"/>
      <c r="N135" s="167"/>
      <c r="O135" s="167"/>
      <c r="P135" s="167"/>
      <c r="Q135" s="167"/>
      <c r="R135" s="170"/>
      <c r="T135" s="171"/>
      <c r="U135" s="167"/>
      <c r="V135" s="167"/>
      <c r="W135" s="167"/>
      <c r="X135" s="167"/>
      <c r="Y135" s="167"/>
      <c r="Z135" s="167"/>
      <c r="AA135" s="172"/>
      <c r="AT135" s="173" t="s">
        <v>134</v>
      </c>
      <c r="AU135" s="173" t="s">
        <v>94</v>
      </c>
      <c r="AV135" s="12" t="s">
        <v>131</v>
      </c>
      <c r="AW135" s="12" t="s">
        <v>30</v>
      </c>
      <c r="AX135" s="12" t="s">
        <v>80</v>
      </c>
      <c r="AY135" s="173" t="s">
        <v>126</v>
      </c>
    </row>
    <row r="136" spans="2:65" s="1" customFormat="1" ht="31.5" customHeight="1">
      <c r="B136" s="140"/>
      <c r="C136" s="141" t="s">
        <v>158</v>
      </c>
      <c r="D136" s="141" t="s">
        <v>127</v>
      </c>
      <c r="E136" s="142" t="s">
        <v>159</v>
      </c>
      <c r="F136" s="237" t="s">
        <v>160</v>
      </c>
      <c r="G136" s="237"/>
      <c r="H136" s="237"/>
      <c r="I136" s="237"/>
      <c r="J136" s="143" t="s">
        <v>141</v>
      </c>
      <c r="K136" s="144">
        <v>34.28</v>
      </c>
      <c r="L136" s="238"/>
      <c r="M136" s="238"/>
      <c r="N136" s="238">
        <f>ROUND(L136*K136,2)</f>
        <v>0</v>
      </c>
      <c r="O136" s="238"/>
      <c r="P136" s="238"/>
      <c r="Q136" s="238"/>
      <c r="R136" s="145"/>
      <c r="T136" s="146" t="s">
        <v>5</v>
      </c>
      <c r="U136" s="43" t="s">
        <v>37</v>
      </c>
      <c r="V136" s="147">
        <v>8.3000000000000004E-2</v>
      </c>
      <c r="W136" s="147">
        <f>V136*K136</f>
        <v>2.8452400000000004</v>
      </c>
      <c r="X136" s="147">
        <v>0</v>
      </c>
      <c r="Y136" s="147">
        <f>X136*K136</f>
        <v>0</v>
      </c>
      <c r="Z136" s="147">
        <v>0</v>
      </c>
      <c r="AA136" s="148">
        <f>Z136*K136</f>
        <v>0</v>
      </c>
      <c r="AR136" s="20" t="s">
        <v>131</v>
      </c>
      <c r="AT136" s="20" t="s">
        <v>127</v>
      </c>
      <c r="AU136" s="20" t="s">
        <v>94</v>
      </c>
      <c r="AY136" s="20" t="s">
        <v>126</v>
      </c>
      <c r="BE136" s="149">
        <f>IF(U136="základní",N136,0)</f>
        <v>0</v>
      </c>
      <c r="BF136" s="149">
        <f>IF(U136="snížená",N136,0)</f>
        <v>0</v>
      </c>
      <c r="BG136" s="149">
        <f>IF(U136="zákl. přenesená",N136,0)</f>
        <v>0</v>
      </c>
      <c r="BH136" s="149">
        <f>IF(U136="sníž. přenesená",N136,0)</f>
        <v>0</v>
      </c>
      <c r="BI136" s="149">
        <f>IF(U136="nulová",N136,0)</f>
        <v>0</v>
      </c>
      <c r="BJ136" s="20" t="s">
        <v>80</v>
      </c>
      <c r="BK136" s="149">
        <f>ROUND(L136*K136,2)</f>
        <v>0</v>
      </c>
      <c r="BL136" s="20" t="s">
        <v>131</v>
      </c>
      <c r="BM136" s="20" t="s">
        <v>161</v>
      </c>
    </row>
    <row r="137" spans="2:65" s="11" customFormat="1" ht="22.5" customHeight="1">
      <c r="B137" s="158"/>
      <c r="C137" s="159"/>
      <c r="D137" s="159"/>
      <c r="E137" s="160" t="s">
        <v>5</v>
      </c>
      <c r="F137" s="247" t="s">
        <v>162</v>
      </c>
      <c r="G137" s="248"/>
      <c r="H137" s="248"/>
      <c r="I137" s="248"/>
      <c r="J137" s="159"/>
      <c r="K137" s="161">
        <v>34.28</v>
      </c>
      <c r="L137" s="159"/>
      <c r="M137" s="159"/>
      <c r="N137" s="159"/>
      <c r="O137" s="159"/>
      <c r="P137" s="159"/>
      <c r="Q137" s="159"/>
      <c r="R137" s="162"/>
      <c r="T137" s="163"/>
      <c r="U137" s="159"/>
      <c r="V137" s="159"/>
      <c r="W137" s="159"/>
      <c r="X137" s="159"/>
      <c r="Y137" s="159"/>
      <c r="Z137" s="159"/>
      <c r="AA137" s="164"/>
      <c r="AT137" s="165" t="s">
        <v>134</v>
      </c>
      <c r="AU137" s="165" t="s">
        <v>94</v>
      </c>
      <c r="AV137" s="11" t="s">
        <v>94</v>
      </c>
      <c r="AW137" s="11" t="s">
        <v>30</v>
      </c>
      <c r="AX137" s="11" t="s">
        <v>72</v>
      </c>
      <c r="AY137" s="165" t="s">
        <v>126</v>
      </c>
    </row>
    <row r="138" spans="2:65" s="12" customFormat="1" ht="22.5" customHeight="1">
      <c r="B138" s="166"/>
      <c r="C138" s="167"/>
      <c r="D138" s="167"/>
      <c r="E138" s="168" t="s">
        <v>5</v>
      </c>
      <c r="F138" s="245" t="s">
        <v>138</v>
      </c>
      <c r="G138" s="246"/>
      <c r="H138" s="246"/>
      <c r="I138" s="246"/>
      <c r="J138" s="167"/>
      <c r="K138" s="169">
        <v>34.28</v>
      </c>
      <c r="L138" s="167"/>
      <c r="M138" s="167"/>
      <c r="N138" s="167"/>
      <c r="O138" s="167"/>
      <c r="P138" s="167"/>
      <c r="Q138" s="167"/>
      <c r="R138" s="170"/>
      <c r="T138" s="171"/>
      <c r="U138" s="167"/>
      <c r="V138" s="167"/>
      <c r="W138" s="167"/>
      <c r="X138" s="167"/>
      <c r="Y138" s="167"/>
      <c r="Z138" s="167"/>
      <c r="AA138" s="172"/>
      <c r="AT138" s="173" t="s">
        <v>134</v>
      </c>
      <c r="AU138" s="173" t="s">
        <v>94</v>
      </c>
      <c r="AV138" s="12" t="s">
        <v>131</v>
      </c>
      <c r="AW138" s="12" t="s">
        <v>30</v>
      </c>
      <c r="AX138" s="12" t="s">
        <v>80</v>
      </c>
      <c r="AY138" s="173" t="s">
        <v>126</v>
      </c>
    </row>
    <row r="139" spans="2:65" s="1" customFormat="1" ht="44.25" customHeight="1">
      <c r="B139" s="140"/>
      <c r="C139" s="141" t="s">
        <v>163</v>
      </c>
      <c r="D139" s="141" t="s">
        <v>127</v>
      </c>
      <c r="E139" s="142" t="s">
        <v>164</v>
      </c>
      <c r="F139" s="237" t="s">
        <v>165</v>
      </c>
      <c r="G139" s="237"/>
      <c r="H139" s="237"/>
      <c r="I139" s="237"/>
      <c r="J139" s="143" t="s">
        <v>141</v>
      </c>
      <c r="K139" s="144">
        <v>342.8</v>
      </c>
      <c r="L139" s="238"/>
      <c r="M139" s="238"/>
      <c r="N139" s="238">
        <f>ROUND(L139*K139,2)</f>
        <v>0</v>
      </c>
      <c r="O139" s="238"/>
      <c r="P139" s="238"/>
      <c r="Q139" s="238"/>
      <c r="R139" s="145"/>
      <c r="T139" s="146" t="s">
        <v>5</v>
      </c>
      <c r="U139" s="43" t="s">
        <v>37</v>
      </c>
      <c r="V139" s="147">
        <v>4.0000000000000001E-3</v>
      </c>
      <c r="W139" s="147">
        <f>V139*K139</f>
        <v>1.3712</v>
      </c>
      <c r="X139" s="147">
        <v>0</v>
      </c>
      <c r="Y139" s="147">
        <f>X139*K139</f>
        <v>0</v>
      </c>
      <c r="Z139" s="147">
        <v>0</v>
      </c>
      <c r="AA139" s="148">
        <f>Z139*K139</f>
        <v>0</v>
      </c>
      <c r="AR139" s="20" t="s">
        <v>131</v>
      </c>
      <c r="AT139" s="20" t="s">
        <v>127</v>
      </c>
      <c r="AU139" s="20" t="s">
        <v>94</v>
      </c>
      <c r="AY139" s="20" t="s">
        <v>126</v>
      </c>
      <c r="BE139" s="149">
        <f>IF(U139="základní",N139,0)</f>
        <v>0</v>
      </c>
      <c r="BF139" s="149">
        <f>IF(U139="snížená",N139,0)</f>
        <v>0</v>
      </c>
      <c r="BG139" s="149">
        <f>IF(U139="zákl. přenesená",N139,0)</f>
        <v>0</v>
      </c>
      <c r="BH139" s="149">
        <f>IF(U139="sníž. přenesená",N139,0)</f>
        <v>0</v>
      </c>
      <c r="BI139" s="149">
        <f>IF(U139="nulová",N139,0)</f>
        <v>0</v>
      </c>
      <c r="BJ139" s="20" t="s">
        <v>80</v>
      </c>
      <c r="BK139" s="149">
        <f>ROUND(L139*K139,2)</f>
        <v>0</v>
      </c>
      <c r="BL139" s="20" t="s">
        <v>131</v>
      </c>
      <c r="BM139" s="20" t="s">
        <v>166</v>
      </c>
    </row>
    <row r="140" spans="2:65" s="1" customFormat="1" ht="22.5" customHeight="1">
      <c r="B140" s="140"/>
      <c r="C140" s="141" t="s">
        <v>167</v>
      </c>
      <c r="D140" s="141" t="s">
        <v>127</v>
      </c>
      <c r="E140" s="142" t="s">
        <v>168</v>
      </c>
      <c r="F140" s="237" t="s">
        <v>169</v>
      </c>
      <c r="G140" s="237"/>
      <c r="H140" s="237"/>
      <c r="I140" s="237"/>
      <c r="J140" s="143" t="s">
        <v>141</v>
      </c>
      <c r="K140" s="144">
        <v>64.275000000000006</v>
      </c>
      <c r="L140" s="238"/>
      <c r="M140" s="238"/>
      <c r="N140" s="238">
        <f>ROUND(L140*K140,2)</f>
        <v>0</v>
      </c>
      <c r="O140" s="238"/>
      <c r="P140" s="238"/>
      <c r="Q140" s="238"/>
      <c r="R140" s="145"/>
      <c r="T140" s="146" t="s">
        <v>5</v>
      </c>
      <c r="U140" s="43" t="s">
        <v>37</v>
      </c>
      <c r="V140" s="147">
        <v>0.65200000000000002</v>
      </c>
      <c r="W140" s="147">
        <f>V140*K140</f>
        <v>41.907300000000006</v>
      </c>
      <c r="X140" s="147">
        <v>0</v>
      </c>
      <c r="Y140" s="147">
        <f>X140*K140</f>
        <v>0</v>
      </c>
      <c r="Z140" s="147">
        <v>0</v>
      </c>
      <c r="AA140" s="148">
        <f>Z140*K140</f>
        <v>0</v>
      </c>
      <c r="AR140" s="20" t="s">
        <v>131</v>
      </c>
      <c r="AT140" s="20" t="s">
        <v>127</v>
      </c>
      <c r="AU140" s="20" t="s">
        <v>94</v>
      </c>
      <c r="AY140" s="20" t="s">
        <v>126</v>
      </c>
      <c r="BE140" s="149">
        <f>IF(U140="základní",N140,0)</f>
        <v>0</v>
      </c>
      <c r="BF140" s="149">
        <f>IF(U140="snížená",N140,0)</f>
        <v>0</v>
      </c>
      <c r="BG140" s="149">
        <f>IF(U140="zákl. přenesená",N140,0)</f>
        <v>0</v>
      </c>
      <c r="BH140" s="149">
        <f>IF(U140="sníž. přenesená",N140,0)</f>
        <v>0</v>
      </c>
      <c r="BI140" s="149">
        <f>IF(U140="nulová",N140,0)</f>
        <v>0</v>
      </c>
      <c r="BJ140" s="20" t="s">
        <v>80</v>
      </c>
      <c r="BK140" s="149">
        <f>ROUND(L140*K140,2)</f>
        <v>0</v>
      </c>
      <c r="BL140" s="20" t="s">
        <v>131</v>
      </c>
      <c r="BM140" s="20" t="s">
        <v>170</v>
      </c>
    </row>
    <row r="141" spans="2:65" s="11" customFormat="1" ht="22.5" customHeight="1">
      <c r="B141" s="158"/>
      <c r="C141" s="159"/>
      <c r="D141" s="159"/>
      <c r="E141" s="160" t="s">
        <v>5</v>
      </c>
      <c r="F141" s="247" t="s">
        <v>171</v>
      </c>
      <c r="G141" s="248"/>
      <c r="H141" s="248"/>
      <c r="I141" s="248"/>
      <c r="J141" s="159"/>
      <c r="K141" s="161">
        <v>64.275000000000006</v>
      </c>
      <c r="L141" s="159"/>
      <c r="M141" s="159"/>
      <c r="N141" s="159"/>
      <c r="O141" s="159"/>
      <c r="P141" s="159"/>
      <c r="Q141" s="159"/>
      <c r="R141" s="162"/>
      <c r="T141" s="163"/>
      <c r="U141" s="159"/>
      <c r="V141" s="159"/>
      <c r="W141" s="159"/>
      <c r="X141" s="159"/>
      <c r="Y141" s="159"/>
      <c r="Z141" s="159"/>
      <c r="AA141" s="164"/>
      <c r="AT141" s="165" t="s">
        <v>134</v>
      </c>
      <c r="AU141" s="165" t="s">
        <v>94</v>
      </c>
      <c r="AV141" s="11" t="s">
        <v>94</v>
      </c>
      <c r="AW141" s="11" t="s">
        <v>30</v>
      </c>
      <c r="AX141" s="11" t="s">
        <v>72</v>
      </c>
      <c r="AY141" s="165" t="s">
        <v>126</v>
      </c>
    </row>
    <row r="142" spans="2:65" s="12" customFormat="1" ht="22.5" customHeight="1">
      <c r="B142" s="166"/>
      <c r="C142" s="167"/>
      <c r="D142" s="167"/>
      <c r="E142" s="168" t="s">
        <v>5</v>
      </c>
      <c r="F142" s="245" t="s">
        <v>138</v>
      </c>
      <c r="G142" s="246"/>
      <c r="H142" s="246"/>
      <c r="I142" s="246"/>
      <c r="J142" s="167"/>
      <c r="K142" s="169">
        <v>64.275000000000006</v>
      </c>
      <c r="L142" s="167"/>
      <c r="M142" s="167"/>
      <c r="N142" s="167"/>
      <c r="O142" s="167"/>
      <c r="P142" s="167"/>
      <c r="Q142" s="167"/>
      <c r="R142" s="170"/>
      <c r="T142" s="171"/>
      <c r="U142" s="167"/>
      <c r="V142" s="167"/>
      <c r="W142" s="167"/>
      <c r="X142" s="167"/>
      <c r="Y142" s="167"/>
      <c r="Z142" s="167"/>
      <c r="AA142" s="172"/>
      <c r="AT142" s="173" t="s">
        <v>134</v>
      </c>
      <c r="AU142" s="173" t="s">
        <v>94</v>
      </c>
      <c r="AV142" s="12" t="s">
        <v>131</v>
      </c>
      <c r="AW142" s="12" t="s">
        <v>30</v>
      </c>
      <c r="AX142" s="12" t="s">
        <v>80</v>
      </c>
      <c r="AY142" s="173" t="s">
        <v>126</v>
      </c>
    </row>
    <row r="143" spans="2:65" s="1" customFormat="1" ht="22.5" customHeight="1">
      <c r="B143" s="140"/>
      <c r="C143" s="141" t="s">
        <v>172</v>
      </c>
      <c r="D143" s="141" t="s">
        <v>127</v>
      </c>
      <c r="E143" s="142" t="s">
        <v>173</v>
      </c>
      <c r="F143" s="237" t="s">
        <v>174</v>
      </c>
      <c r="G143" s="237"/>
      <c r="H143" s="237"/>
      <c r="I143" s="237"/>
      <c r="J143" s="143" t="s">
        <v>141</v>
      </c>
      <c r="K143" s="144">
        <v>34.28</v>
      </c>
      <c r="L143" s="238"/>
      <c r="M143" s="238"/>
      <c r="N143" s="238">
        <f>ROUND(L143*K143,2)</f>
        <v>0</v>
      </c>
      <c r="O143" s="238"/>
      <c r="P143" s="238"/>
      <c r="Q143" s="238"/>
      <c r="R143" s="145"/>
      <c r="T143" s="146" t="s">
        <v>5</v>
      </c>
      <c r="U143" s="43" t="s">
        <v>37</v>
      </c>
      <c r="V143" s="147">
        <v>8.9999999999999993E-3</v>
      </c>
      <c r="W143" s="147">
        <f>V143*K143</f>
        <v>0.30851999999999996</v>
      </c>
      <c r="X143" s="147">
        <v>0</v>
      </c>
      <c r="Y143" s="147">
        <f>X143*K143</f>
        <v>0</v>
      </c>
      <c r="Z143" s="147">
        <v>0</v>
      </c>
      <c r="AA143" s="148">
        <f>Z143*K143</f>
        <v>0</v>
      </c>
      <c r="AR143" s="20" t="s">
        <v>131</v>
      </c>
      <c r="AT143" s="20" t="s">
        <v>127</v>
      </c>
      <c r="AU143" s="20" t="s">
        <v>94</v>
      </c>
      <c r="AY143" s="20" t="s">
        <v>126</v>
      </c>
      <c r="BE143" s="149">
        <f>IF(U143="základní",N143,0)</f>
        <v>0</v>
      </c>
      <c r="BF143" s="149">
        <f>IF(U143="snížená",N143,0)</f>
        <v>0</v>
      </c>
      <c r="BG143" s="149">
        <f>IF(U143="zákl. přenesená",N143,0)</f>
        <v>0</v>
      </c>
      <c r="BH143" s="149">
        <f>IF(U143="sníž. přenesená",N143,0)</f>
        <v>0</v>
      </c>
      <c r="BI143" s="149">
        <f>IF(U143="nulová",N143,0)</f>
        <v>0</v>
      </c>
      <c r="BJ143" s="20" t="s">
        <v>80</v>
      </c>
      <c r="BK143" s="149">
        <f>ROUND(L143*K143,2)</f>
        <v>0</v>
      </c>
      <c r="BL143" s="20" t="s">
        <v>131</v>
      </c>
      <c r="BM143" s="20" t="s">
        <v>175</v>
      </c>
    </row>
    <row r="144" spans="2:65" s="11" customFormat="1" ht="22.5" customHeight="1">
      <c r="B144" s="158"/>
      <c r="C144" s="159"/>
      <c r="D144" s="159"/>
      <c r="E144" s="160" t="s">
        <v>5</v>
      </c>
      <c r="F144" s="247" t="s">
        <v>162</v>
      </c>
      <c r="G144" s="248"/>
      <c r="H144" s="248"/>
      <c r="I144" s="248"/>
      <c r="J144" s="159"/>
      <c r="K144" s="161">
        <v>34.28</v>
      </c>
      <c r="L144" s="159"/>
      <c r="M144" s="159"/>
      <c r="N144" s="159"/>
      <c r="O144" s="159"/>
      <c r="P144" s="159"/>
      <c r="Q144" s="159"/>
      <c r="R144" s="162"/>
      <c r="T144" s="163"/>
      <c r="U144" s="159"/>
      <c r="V144" s="159"/>
      <c r="W144" s="159"/>
      <c r="X144" s="159"/>
      <c r="Y144" s="159"/>
      <c r="Z144" s="159"/>
      <c r="AA144" s="164"/>
      <c r="AT144" s="165" t="s">
        <v>134</v>
      </c>
      <c r="AU144" s="165" t="s">
        <v>94</v>
      </c>
      <c r="AV144" s="11" t="s">
        <v>94</v>
      </c>
      <c r="AW144" s="11" t="s">
        <v>30</v>
      </c>
      <c r="AX144" s="11" t="s">
        <v>72</v>
      </c>
      <c r="AY144" s="165" t="s">
        <v>126</v>
      </c>
    </row>
    <row r="145" spans="2:65" s="12" customFormat="1" ht="22.5" customHeight="1">
      <c r="B145" s="166"/>
      <c r="C145" s="167"/>
      <c r="D145" s="167"/>
      <c r="E145" s="168" t="s">
        <v>5</v>
      </c>
      <c r="F145" s="245" t="s">
        <v>138</v>
      </c>
      <c r="G145" s="246"/>
      <c r="H145" s="246"/>
      <c r="I145" s="246"/>
      <c r="J145" s="167"/>
      <c r="K145" s="169">
        <v>34.28</v>
      </c>
      <c r="L145" s="167"/>
      <c r="M145" s="167"/>
      <c r="N145" s="167"/>
      <c r="O145" s="167"/>
      <c r="P145" s="167"/>
      <c r="Q145" s="167"/>
      <c r="R145" s="170"/>
      <c r="T145" s="171"/>
      <c r="U145" s="167"/>
      <c r="V145" s="167"/>
      <c r="W145" s="167"/>
      <c r="X145" s="167"/>
      <c r="Y145" s="167"/>
      <c r="Z145" s="167"/>
      <c r="AA145" s="172"/>
      <c r="AT145" s="173" t="s">
        <v>134</v>
      </c>
      <c r="AU145" s="173" t="s">
        <v>94</v>
      </c>
      <c r="AV145" s="12" t="s">
        <v>131</v>
      </c>
      <c r="AW145" s="12" t="s">
        <v>30</v>
      </c>
      <c r="AX145" s="12" t="s">
        <v>80</v>
      </c>
      <c r="AY145" s="173" t="s">
        <v>126</v>
      </c>
    </row>
    <row r="146" spans="2:65" s="1" customFormat="1" ht="31.5" customHeight="1">
      <c r="B146" s="140"/>
      <c r="C146" s="141" t="s">
        <v>176</v>
      </c>
      <c r="D146" s="141" t="s">
        <v>127</v>
      </c>
      <c r="E146" s="142" t="s">
        <v>177</v>
      </c>
      <c r="F146" s="237" t="s">
        <v>178</v>
      </c>
      <c r="G146" s="237"/>
      <c r="H146" s="237"/>
      <c r="I146" s="237"/>
      <c r="J146" s="143" t="s">
        <v>179</v>
      </c>
      <c r="K146" s="144">
        <v>58.276000000000003</v>
      </c>
      <c r="L146" s="238"/>
      <c r="M146" s="238"/>
      <c r="N146" s="238">
        <f>ROUND(L146*K146,2)</f>
        <v>0</v>
      </c>
      <c r="O146" s="238"/>
      <c r="P146" s="238"/>
      <c r="Q146" s="238"/>
      <c r="R146" s="145"/>
      <c r="T146" s="146" t="s">
        <v>5</v>
      </c>
      <c r="U146" s="43" t="s">
        <v>37</v>
      </c>
      <c r="V146" s="147">
        <v>0</v>
      </c>
      <c r="W146" s="147">
        <f>V146*K146</f>
        <v>0</v>
      </c>
      <c r="X146" s="147">
        <v>0</v>
      </c>
      <c r="Y146" s="147">
        <f>X146*K146</f>
        <v>0</v>
      </c>
      <c r="Z146" s="147">
        <v>0</v>
      </c>
      <c r="AA146" s="148">
        <f>Z146*K146</f>
        <v>0</v>
      </c>
      <c r="AR146" s="20" t="s">
        <v>131</v>
      </c>
      <c r="AT146" s="20" t="s">
        <v>127</v>
      </c>
      <c r="AU146" s="20" t="s">
        <v>94</v>
      </c>
      <c r="AY146" s="20" t="s">
        <v>126</v>
      </c>
      <c r="BE146" s="149">
        <f>IF(U146="základní",N146,0)</f>
        <v>0</v>
      </c>
      <c r="BF146" s="149">
        <f>IF(U146="snížená",N146,0)</f>
        <v>0</v>
      </c>
      <c r="BG146" s="149">
        <f>IF(U146="zákl. přenesená",N146,0)</f>
        <v>0</v>
      </c>
      <c r="BH146" s="149">
        <f>IF(U146="sníž. přenesená",N146,0)</f>
        <v>0</v>
      </c>
      <c r="BI146" s="149">
        <f>IF(U146="nulová",N146,0)</f>
        <v>0</v>
      </c>
      <c r="BJ146" s="20" t="s">
        <v>80</v>
      </c>
      <c r="BK146" s="149">
        <f>ROUND(L146*K146,2)</f>
        <v>0</v>
      </c>
      <c r="BL146" s="20" t="s">
        <v>131</v>
      </c>
      <c r="BM146" s="20" t="s">
        <v>180</v>
      </c>
    </row>
    <row r="147" spans="2:65" s="11" customFormat="1" ht="22.5" customHeight="1">
      <c r="B147" s="158"/>
      <c r="C147" s="159"/>
      <c r="D147" s="159"/>
      <c r="E147" s="160" t="s">
        <v>5</v>
      </c>
      <c r="F147" s="247" t="s">
        <v>181</v>
      </c>
      <c r="G147" s="248"/>
      <c r="H147" s="248"/>
      <c r="I147" s="248"/>
      <c r="J147" s="159"/>
      <c r="K147" s="161">
        <v>58.276000000000003</v>
      </c>
      <c r="L147" s="159"/>
      <c r="M147" s="159"/>
      <c r="N147" s="159"/>
      <c r="O147" s="159"/>
      <c r="P147" s="159"/>
      <c r="Q147" s="159"/>
      <c r="R147" s="162"/>
      <c r="T147" s="163"/>
      <c r="U147" s="159"/>
      <c r="V147" s="159"/>
      <c r="W147" s="159"/>
      <c r="X147" s="159"/>
      <c r="Y147" s="159"/>
      <c r="Z147" s="159"/>
      <c r="AA147" s="164"/>
      <c r="AT147" s="165" t="s">
        <v>134</v>
      </c>
      <c r="AU147" s="165" t="s">
        <v>94</v>
      </c>
      <c r="AV147" s="11" t="s">
        <v>94</v>
      </c>
      <c r="AW147" s="11" t="s">
        <v>30</v>
      </c>
      <c r="AX147" s="11" t="s">
        <v>72</v>
      </c>
      <c r="AY147" s="165" t="s">
        <v>126</v>
      </c>
    </row>
    <row r="148" spans="2:65" s="12" customFormat="1" ht="22.5" customHeight="1">
      <c r="B148" s="166"/>
      <c r="C148" s="167"/>
      <c r="D148" s="167"/>
      <c r="E148" s="168" t="s">
        <v>5</v>
      </c>
      <c r="F148" s="245" t="s">
        <v>138</v>
      </c>
      <c r="G148" s="246"/>
      <c r="H148" s="246"/>
      <c r="I148" s="246"/>
      <c r="J148" s="167"/>
      <c r="K148" s="169">
        <v>58.276000000000003</v>
      </c>
      <c r="L148" s="167"/>
      <c r="M148" s="167"/>
      <c r="N148" s="167"/>
      <c r="O148" s="167"/>
      <c r="P148" s="167"/>
      <c r="Q148" s="167"/>
      <c r="R148" s="170"/>
      <c r="T148" s="171"/>
      <c r="U148" s="167"/>
      <c r="V148" s="167"/>
      <c r="W148" s="167"/>
      <c r="X148" s="167"/>
      <c r="Y148" s="167"/>
      <c r="Z148" s="167"/>
      <c r="AA148" s="172"/>
      <c r="AT148" s="173" t="s">
        <v>134</v>
      </c>
      <c r="AU148" s="173" t="s">
        <v>94</v>
      </c>
      <c r="AV148" s="12" t="s">
        <v>131</v>
      </c>
      <c r="AW148" s="12" t="s">
        <v>30</v>
      </c>
      <c r="AX148" s="12" t="s">
        <v>80</v>
      </c>
      <c r="AY148" s="173" t="s">
        <v>126</v>
      </c>
    </row>
    <row r="149" spans="2:65" s="1" customFormat="1" ht="31.5" customHeight="1">
      <c r="B149" s="140"/>
      <c r="C149" s="141" t="s">
        <v>182</v>
      </c>
      <c r="D149" s="141" t="s">
        <v>127</v>
      </c>
      <c r="E149" s="142" t="s">
        <v>183</v>
      </c>
      <c r="F149" s="237" t="s">
        <v>184</v>
      </c>
      <c r="G149" s="237"/>
      <c r="H149" s="237"/>
      <c r="I149" s="237"/>
      <c r="J149" s="143" t="s">
        <v>185</v>
      </c>
      <c r="K149" s="144">
        <v>428.5</v>
      </c>
      <c r="L149" s="238"/>
      <c r="M149" s="238"/>
      <c r="N149" s="238">
        <f>ROUND(L149*K149,2)</f>
        <v>0</v>
      </c>
      <c r="O149" s="238"/>
      <c r="P149" s="238"/>
      <c r="Q149" s="238"/>
      <c r="R149" s="145"/>
      <c r="T149" s="146" t="s">
        <v>5</v>
      </c>
      <c r="U149" s="43" t="s">
        <v>37</v>
      </c>
      <c r="V149" s="147">
        <v>0.17699999999999999</v>
      </c>
      <c r="W149" s="147">
        <f>V149*K149</f>
        <v>75.844499999999996</v>
      </c>
      <c r="X149" s="147">
        <v>0</v>
      </c>
      <c r="Y149" s="147">
        <f>X149*K149</f>
        <v>0</v>
      </c>
      <c r="Z149" s="147">
        <v>0</v>
      </c>
      <c r="AA149" s="148">
        <f>Z149*K149</f>
        <v>0</v>
      </c>
      <c r="AR149" s="20" t="s">
        <v>131</v>
      </c>
      <c r="AT149" s="20" t="s">
        <v>127</v>
      </c>
      <c r="AU149" s="20" t="s">
        <v>94</v>
      </c>
      <c r="AY149" s="20" t="s">
        <v>126</v>
      </c>
      <c r="BE149" s="149">
        <f>IF(U149="základní",N149,0)</f>
        <v>0</v>
      </c>
      <c r="BF149" s="149">
        <f>IF(U149="snížená",N149,0)</f>
        <v>0</v>
      </c>
      <c r="BG149" s="149">
        <f>IF(U149="zákl. přenesená",N149,0)</f>
        <v>0</v>
      </c>
      <c r="BH149" s="149">
        <f>IF(U149="sníž. přenesená",N149,0)</f>
        <v>0</v>
      </c>
      <c r="BI149" s="149">
        <f>IF(U149="nulová",N149,0)</f>
        <v>0</v>
      </c>
      <c r="BJ149" s="20" t="s">
        <v>80</v>
      </c>
      <c r="BK149" s="149">
        <f>ROUND(L149*K149,2)</f>
        <v>0</v>
      </c>
      <c r="BL149" s="20" t="s">
        <v>131</v>
      </c>
      <c r="BM149" s="20" t="s">
        <v>186</v>
      </c>
    </row>
    <row r="150" spans="2:65" s="11" customFormat="1" ht="22.5" customHeight="1">
      <c r="B150" s="158"/>
      <c r="C150" s="159"/>
      <c r="D150" s="159"/>
      <c r="E150" s="160" t="s">
        <v>5</v>
      </c>
      <c r="F150" s="247" t="s">
        <v>187</v>
      </c>
      <c r="G150" s="248"/>
      <c r="H150" s="248"/>
      <c r="I150" s="248"/>
      <c r="J150" s="159"/>
      <c r="K150" s="161">
        <v>428.5</v>
      </c>
      <c r="L150" s="159"/>
      <c r="M150" s="159"/>
      <c r="N150" s="159"/>
      <c r="O150" s="159"/>
      <c r="P150" s="159"/>
      <c r="Q150" s="159"/>
      <c r="R150" s="162"/>
      <c r="T150" s="163"/>
      <c r="U150" s="159"/>
      <c r="V150" s="159"/>
      <c r="W150" s="159"/>
      <c r="X150" s="159"/>
      <c r="Y150" s="159"/>
      <c r="Z150" s="159"/>
      <c r="AA150" s="164"/>
      <c r="AT150" s="165" t="s">
        <v>134</v>
      </c>
      <c r="AU150" s="165" t="s">
        <v>94</v>
      </c>
      <c r="AV150" s="11" t="s">
        <v>94</v>
      </c>
      <c r="AW150" s="11" t="s">
        <v>30</v>
      </c>
      <c r="AX150" s="11" t="s">
        <v>72</v>
      </c>
      <c r="AY150" s="165" t="s">
        <v>126</v>
      </c>
    </row>
    <row r="151" spans="2:65" s="12" customFormat="1" ht="22.5" customHeight="1">
      <c r="B151" s="166"/>
      <c r="C151" s="167"/>
      <c r="D151" s="167"/>
      <c r="E151" s="168" t="s">
        <v>5</v>
      </c>
      <c r="F151" s="245" t="s">
        <v>138</v>
      </c>
      <c r="G151" s="246"/>
      <c r="H151" s="246"/>
      <c r="I151" s="246"/>
      <c r="J151" s="167"/>
      <c r="K151" s="169">
        <v>428.5</v>
      </c>
      <c r="L151" s="167"/>
      <c r="M151" s="167"/>
      <c r="N151" s="167"/>
      <c r="O151" s="167"/>
      <c r="P151" s="167"/>
      <c r="Q151" s="167"/>
      <c r="R151" s="170"/>
      <c r="T151" s="171"/>
      <c r="U151" s="167"/>
      <c r="V151" s="167"/>
      <c r="W151" s="167"/>
      <c r="X151" s="167"/>
      <c r="Y151" s="167"/>
      <c r="Z151" s="167"/>
      <c r="AA151" s="172"/>
      <c r="AT151" s="173" t="s">
        <v>134</v>
      </c>
      <c r="AU151" s="173" t="s">
        <v>94</v>
      </c>
      <c r="AV151" s="12" t="s">
        <v>131</v>
      </c>
      <c r="AW151" s="12" t="s">
        <v>30</v>
      </c>
      <c r="AX151" s="12" t="s">
        <v>80</v>
      </c>
      <c r="AY151" s="173" t="s">
        <v>126</v>
      </c>
    </row>
    <row r="152" spans="2:65" s="1" customFormat="1" ht="31.5" customHeight="1">
      <c r="B152" s="140"/>
      <c r="C152" s="141" t="s">
        <v>188</v>
      </c>
      <c r="D152" s="141" t="s">
        <v>127</v>
      </c>
      <c r="E152" s="142" t="s">
        <v>189</v>
      </c>
      <c r="F152" s="237" t="s">
        <v>190</v>
      </c>
      <c r="G152" s="237"/>
      <c r="H152" s="237"/>
      <c r="I152" s="237"/>
      <c r="J152" s="143" t="s">
        <v>185</v>
      </c>
      <c r="K152" s="144">
        <v>428.5</v>
      </c>
      <c r="L152" s="238"/>
      <c r="M152" s="238"/>
      <c r="N152" s="238">
        <f>ROUND(L152*K152,2)</f>
        <v>0</v>
      </c>
      <c r="O152" s="238"/>
      <c r="P152" s="238"/>
      <c r="Q152" s="238"/>
      <c r="R152" s="145"/>
      <c r="T152" s="146" t="s">
        <v>5</v>
      </c>
      <c r="U152" s="43" t="s">
        <v>37</v>
      </c>
      <c r="V152" s="147">
        <v>7.0000000000000001E-3</v>
      </c>
      <c r="W152" s="147">
        <f>V152*K152</f>
        <v>2.9995000000000003</v>
      </c>
      <c r="X152" s="147">
        <v>0</v>
      </c>
      <c r="Y152" s="147">
        <f>X152*K152</f>
        <v>0</v>
      </c>
      <c r="Z152" s="147">
        <v>0</v>
      </c>
      <c r="AA152" s="148">
        <f>Z152*K152</f>
        <v>0</v>
      </c>
      <c r="AR152" s="20" t="s">
        <v>131</v>
      </c>
      <c r="AT152" s="20" t="s">
        <v>127</v>
      </c>
      <c r="AU152" s="20" t="s">
        <v>94</v>
      </c>
      <c r="AY152" s="20" t="s">
        <v>126</v>
      </c>
      <c r="BE152" s="149">
        <f>IF(U152="základní",N152,0)</f>
        <v>0</v>
      </c>
      <c r="BF152" s="149">
        <f>IF(U152="snížená",N152,0)</f>
        <v>0</v>
      </c>
      <c r="BG152" s="149">
        <f>IF(U152="zákl. přenesená",N152,0)</f>
        <v>0</v>
      </c>
      <c r="BH152" s="149">
        <f>IF(U152="sníž. přenesená",N152,0)</f>
        <v>0</v>
      </c>
      <c r="BI152" s="149">
        <f>IF(U152="nulová",N152,0)</f>
        <v>0</v>
      </c>
      <c r="BJ152" s="20" t="s">
        <v>80</v>
      </c>
      <c r="BK152" s="149">
        <f>ROUND(L152*K152,2)</f>
        <v>0</v>
      </c>
      <c r="BL152" s="20" t="s">
        <v>131</v>
      </c>
      <c r="BM152" s="20" t="s">
        <v>191</v>
      </c>
    </row>
    <row r="153" spans="2:65" s="1" customFormat="1" ht="22.5" customHeight="1">
      <c r="B153" s="140"/>
      <c r="C153" s="174" t="s">
        <v>192</v>
      </c>
      <c r="D153" s="174" t="s">
        <v>193</v>
      </c>
      <c r="E153" s="175" t="s">
        <v>194</v>
      </c>
      <c r="F153" s="249" t="s">
        <v>195</v>
      </c>
      <c r="G153" s="249"/>
      <c r="H153" s="249"/>
      <c r="I153" s="249"/>
      <c r="J153" s="176" t="s">
        <v>196</v>
      </c>
      <c r="K153" s="177">
        <v>21.425000000000001</v>
      </c>
      <c r="L153" s="250"/>
      <c r="M153" s="250"/>
      <c r="N153" s="250">
        <f>ROUND(L153*K153,2)</f>
        <v>0</v>
      </c>
      <c r="O153" s="238"/>
      <c r="P153" s="238"/>
      <c r="Q153" s="238"/>
      <c r="R153" s="145"/>
      <c r="T153" s="146" t="s">
        <v>5</v>
      </c>
      <c r="U153" s="43" t="s">
        <v>37</v>
      </c>
      <c r="V153" s="147">
        <v>0</v>
      </c>
      <c r="W153" s="147">
        <f>V153*K153</f>
        <v>0</v>
      </c>
      <c r="X153" s="147">
        <v>1E-3</v>
      </c>
      <c r="Y153" s="147">
        <f>X153*K153</f>
        <v>2.1425E-2</v>
      </c>
      <c r="Z153" s="147">
        <v>0</v>
      </c>
      <c r="AA153" s="148">
        <f>Z153*K153</f>
        <v>0</v>
      </c>
      <c r="AR153" s="20" t="s">
        <v>167</v>
      </c>
      <c r="AT153" s="20" t="s">
        <v>193</v>
      </c>
      <c r="AU153" s="20" t="s">
        <v>94</v>
      </c>
      <c r="AY153" s="20" t="s">
        <v>126</v>
      </c>
      <c r="BE153" s="149">
        <f>IF(U153="základní",N153,0)</f>
        <v>0</v>
      </c>
      <c r="BF153" s="149">
        <f>IF(U153="snížená",N153,0)</f>
        <v>0</v>
      </c>
      <c r="BG153" s="149">
        <f>IF(U153="zákl. přenesená",N153,0)</f>
        <v>0</v>
      </c>
      <c r="BH153" s="149">
        <f>IF(U153="sníž. přenesená",N153,0)</f>
        <v>0</v>
      </c>
      <c r="BI153" s="149">
        <f>IF(U153="nulová",N153,0)</f>
        <v>0</v>
      </c>
      <c r="BJ153" s="20" t="s">
        <v>80</v>
      </c>
      <c r="BK153" s="149">
        <f>ROUND(L153*K153,2)</f>
        <v>0</v>
      </c>
      <c r="BL153" s="20" t="s">
        <v>131</v>
      </c>
      <c r="BM153" s="20" t="s">
        <v>197</v>
      </c>
    </row>
    <row r="154" spans="2:65" s="1" customFormat="1" ht="22.5" customHeight="1">
      <c r="B154" s="140"/>
      <c r="C154" s="141" t="s">
        <v>198</v>
      </c>
      <c r="D154" s="141" t="s">
        <v>127</v>
      </c>
      <c r="E154" s="142" t="s">
        <v>199</v>
      </c>
      <c r="F154" s="237" t="s">
        <v>200</v>
      </c>
      <c r="G154" s="237"/>
      <c r="H154" s="237"/>
      <c r="I154" s="237"/>
      <c r="J154" s="143" t="s">
        <v>185</v>
      </c>
      <c r="K154" s="144">
        <v>428.5</v>
      </c>
      <c r="L154" s="238"/>
      <c r="M154" s="238"/>
      <c r="N154" s="238">
        <f>ROUND(L154*K154,2)</f>
        <v>0</v>
      </c>
      <c r="O154" s="238"/>
      <c r="P154" s="238"/>
      <c r="Q154" s="238"/>
      <c r="R154" s="145"/>
      <c r="T154" s="146" t="s">
        <v>5</v>
      </c>
      <c r="U154" s="43" t="s">
        <v>37</v>
      </c>
      <c r="V154" s="147">
        <v>1.2999999999999999E-2</v>
      </c>
      <c r="W154" s="147">
        <f>V154*K154</f>
        <v>5.5705</v>
      </c>
      <c r="X154" s="147">
        <v>0</v>
      </c>
      <c r="Y154" s="147">
        <f>X154*K154</f>
        <v>0</v>
      </c>
      <c r="Z154" s="147">
        <v>0</v>
      </c>
      <c r="AA154" s="148">
        <f>Z154*K154</f>
        <v>0</v>
      </c>
      <c r="AR154" s="20" t="s">
        <v>131</v>
      </c>
      <c r="AT154" s="20" t="s">
        <v>127</v>
      </c>
      <c r="AU154" s="20" t="s">
        <v>94</v>
      </c>
      <c r="AY154" s="20" t="s">
        <v>126</v>
      </c>
      <c r="BE154" s="149">
        <f>IF(U154="základní",N154,0)</f>
        <v>0</v>
      </c>
      <c r="BF154" s="149">
        <f>IF(U154="snížená",N154,0)</f>
        <v>0</v>
      </c>
      <c r="BG154" s="149">
        <f>IF(U154="zákl. přenesená",N154,0)</f>
        <v>0</v>
      </c>
      <c r="BH154" s="149">
        <f>IF(U154="sníž. přenesená",N154,0)</f>
        <v>0</v>
      </c>
      <c r="BI154" s="149">
        <f>IF(U154="nulová",N154,0)</f>
        <v>0</v>
      </c>
      <c r="BJ154" s="20" t="s">
        <v>80</v>
      </c>
      <c r="BK154" s="149">
        <f>ROUND(L154*K154,2)</f>
        <v>0</v>
      </c>
      <c r="BL154" s="20" t="s">
        <v>131</v>
      </c>
      <c r="BM154" s="20" t="s">
        <v>201</v>
      </c>
    </row>
    <row r="155" spans="2:65" s="11" customFormat="1" ht="22.5" customHeight="1">
      <c r="B155" s="158"/>
      <c r="C155" s="159"/>
      <c r="D155" s="159"/>
      <c r="E155" s="160" t="s">
        <v>5</v>
      </c>
      <c r="F155" s="247" t="s">
        <v>202</v>
      </c>
      <c r="G155" s="248"/>
      <c r="H155" s="248"/>
      <c r="I155" s="248"/>
      <c r="J155" s="159"/>
      <c r="K155" s="161">
        <v>428.5</v>
      </c>
      <c r="L155" s="159"/>
      <c r="M155" s="159"/>
      <c r="N155" s="159"/>
      <c r="O155" s="159"/>
      <c r="P155" s="159"/>
      <c r="Q155" s="159"/>
      <c r="R155" s="162"/>
      <c r="T155" s="163"/>
      <c r="U155" s="159"/>
      <c r="V155" s="159"/>
      <c r="W155" s="159"/>
      <c r="X155" s="159"/>
      <c r="Y155" s="159"/>
      <c r="Z155" s="159"/>
      <c r="AA155" s="164"/>
      <c r="AT155" s="165" t="s">
        <v>134</v>
      </c>
      <c r="AU155" s="165" t="s">
        <v>94</v>
      </c>
      <c r="AV155" s="11" t="s">
        <v>94</v>
      </c>
      <c r="AW155" s="11" t="s">
        <v>30</v>
      </c>
      <c r="AX155" s="11" t="s">
        <v>72</v>
      </c>
      <c r="AY155" s="165" t="s">
        <v>126</v>
      </c>
    </row>
    <row r="156" spans="2:65" s="12" customFormat="1" ht="22.5" customHeight="1">
      <c r="B156" s="166"/>
      <c r="C156" s="167"/>
      <c r="D156" s="167"/>
      <c r="E156" s="168" t="s">
        <v>5</v>
      </c>
      <c r="F156" s="245" t="s">
        <v>138</v>
      </c>
      <c r="G156" s="246"/>
      <c r="H156" s="246"/>
      <c r="I156" s="246"/>
      <c r="J156" s="167"/>
      <c r="K156" s="169">
        <v>428.5</v>
      </c>
      <c r="L156" s="167"/>
      <c r="M156" s="167"/>
      <c r="N156" s="167"/>
      <c r="O156" s="167"/>
      <c r="P156" s="167"/>
      <c r="Q156" s="167"/>
      <c r="R156" s="170"/>
      <c r="T156" s="171"/>
      <c r="U156" s="167"/>
      <c r="V156" s="167"/>
      <c r="W156" s="167"/>
      <c r="X156" s="167"/>
      <c r="Y156" s="167"/>
      <c r="Z156" s="167"/>
      <c r="AA156" s="172"/>
      <c r="AT156" s="173" t="s">
        <v>134</v>
      </c>
      <c r="AU156" s="173" t="s">
        <v>94</v>
      </c>
      <c r="AV156" s="12" t="s">
        <v>131</v>
      </c>
      <c r="AW156" s="12" t="s">
        <v>30</v>
      </c>
      <c r="AX156" s="12" t="s">
        <v>80</v>
      </c>
      <c r="AY156" s="173" t="s">
        <v>126</v>
      </c>
    </row>
    <row r="157" spans="2:65" s="1" customFormat="1" ht="44.25" customHeight="1">
      <c r="B157" s="140"/>
      <c r="C157" s="141" t="s">
        <v>11</v>
      </c>
      <c r="D157" s="141" t="s">
        <v>127</v>
      </c>
      <c r="E157" s="142" t="s">
        <v>203</v>
      </c>
      <c r="F157" s="237" t="s">
        <v>204</v>
      </c>
      <c r="G157" s="237"/>
      <c r="H157" s="237"/>
      <c r="I157" s="237"/>
      <c r="J157" s="143" t="s">
        <v>185</v>
      </c>
      <c r="K157" s="144">
        <v>428.5</v>
      </c>
      <c r="L157" s="238"/>
      <c r="M157" s="238"/>
      <c r="N157" s="238">
        <f>ROUND(L157*K157,2)</f>
        <v>0</v>
      </c>
      <c r="O157" s="238"/>
      <c r="P157" s="238"/>
      <c r="Q157" s="238"/>
      <c r="R157" s="145"/>
      <c r="T157" s="146" t="s">
        <v>5</v>
      </c>
      <c r="U157" s="43" t="s">
        <v>37</v>
      </c>
      <c r="V157" s="147">
        <v>1.9E-2</v>
      </c>
      <c r="W157" s="147">
        <f>V157*K157</f>
        <v>8.1415000000000006</v>
      </c>
      <c r="X157" s="147">
        <v>0</v>
      </c>
      <c r="Y157" s="147">
        <f>X157*K157</f>
        <v>0</v>
      </c>
      <c r="Z157" s="147">
        <v>0</v>
      </c>
      <c r="AA157" s="148">
        <f>Z157*K157</f>
        <v>0</v>
      </c>
      <c r="AR157" s="20" t="s">
        <v>131</v>
      </c>
      <c r="AT157" s="20" t="s">
        <v>127</v>
      </c>
      <c r="AU157" s="20" t="s">
        <v>94</v>
      </c>
      <c r="AY157" s="20" t="s">
        <v>126</v>
      </c>
      <c r="BE157" s="149">
        <f>IF(U157="základní",N157,0)</f>
        <v>0</v>
      </c>
      <c r="BF157" s="149">
        <f>IF(U157="snížená",N157,0)</f>
        <v>0</v>
      </c>
      <c r="BG157" s="149">
        <f>IF(U157="zákl. přenesená",N157,0)</f>
        <v>0</v>
      </c>
      <c r="BH157" s="149">
        <f>IF(U157="sníž. přenesená",N157,0)</f>
        <v>0</v>
      </c>
      <c r="BI157" s="149">
        <f>IF(U157="nulová",N157,0)</f>
        <v>0</v>
      </c>
      <c r="BJ157" s="20" t="s">
        <v>80</v>
      </c>
      <c r="BK157" s="149">
        <f>ROUND(L157*K157,2)</f>
        <v>0</v>
      </c>
      <c r="BL157" s="20" t="s">
        <v>131</v>
      </c>
      <c r="BM157" s="20" t="s">
        <v>205</v>
      </c>
    </row>
    <row r="158" spans="2:65" s="11" customFormat="1" ht="22.5" customHeight="1">
      <c r="B158" s="158"/>
      <c r="C158" s="159"/>
      <c r="D158" s="159"/>
      <c r="E158" s="160" t="s">
        <v>5</v>
      </c>
      <c r="F158" s="247" t="s">
        <v>206</v>
      </c>
      <c r="G158" s="248"/>
      <c r="H158" s="248"/>
      <c r="I158" s="248"/>
      <c r="J158" s="159"/>
      <c r="K158" s="161">
        <v>428.5</v>
      </c>
      <c r="L158" s="159"/>
      <c r="M158" s="159"/>
      <c r="N158" s="159"/>
      <c r="O158" s="159"/>
      <c r="P158" s="159"/>
      <c r="Q158" s="159"/>
      <c r="R158" s="162"/>
      <c r="T158" s="163"/>
      <c r="U158" s="159"/>
      <c r="V158" s="159"/>
      <c r="W158" s="159"/>
      <c r="X158" s="159"/>
      <c r="Y158" s="159"/>
      <c r="Z158" s="159"/>
      <c r="AA158" s="164"/>
      <c r="AT158" s="165" t="s">
        <v>134</v>
      </c>
      <c r="AU158" s="165" t="s">
        <v>94</v>
      </c>
      <c r="AV158" s="11" t="s">
        <v>94</v>
      </c>
      <c r="AW158" s="11" t="s">
        <v>30</v>
      </c>
      <c r="AX158" s="11" t="s">
        <v>72</v>
      </c>
      <c r="AY158" s="165" t="s">
        <v>126</v>
      </c>
    </row>
    <row r="159" spans="2:65" s="12" customFormat="1" ht="22.5" customHeight="1">
      <c r="B159" s="166"/>
      <c r="C159" s="167"/>
      <c r="D159" s="167"/>
      <c r="E159" s="168" t="s">
        <v>5</v>
      </c>
      <c r="F159" s="245" t="s">
        <v>138</v>
      </c>
      <c r="G159" s="246"/>
      <c r="H159" s="246"/>
      <c r="I159" s="246"/>
      <c r="J159" s="167"/>
      <c r="K159" s="169">
        <v>428.5</v>
      </c>
      <c r="L159" s="167"/>
      <c r="M159" s="167"/>
      <c r="N159" s="167"/>
      <c r="O159" s="167"/>
      <c r="P159" s="167"/>
      <c r="Q159" s="167"/>
      <c r="R159" s="170"/>
      <c r="T159" s="171"/>
      <c r="U159" s="167"/>
      <c r="V159" s="167"/>
      <c r="W159" s="167"/>
      <c r="X159" s="167"/>
      <c r="Y159" s="167"/>
      <c r="Z159" s="167"/>
      <c r="AA159" s="172"/>
      <c r="AT159" s="173" t="s">
        <v>134</v>
      </c>
      <c r="AU159" s="173" t="s">
        <v>94</v>
      </c>
      <c r="AV159" s="12" t="s">
        <v>131</v>
      </c>
      <c r="AW159" s="12" t="s">
        <v>30</v>
      </c>
      <c r="AX159" s="12" t="s">
        <v>80</v>
      </c>
      <c r="AY159" s="173" t="s">
        <v>126</v>
      </c>
    </row>
    <row r="160" spans="2:65" s="9" customFormat="1" ht="29.85" customHeight="1">
      <c r="B160" s="129"/>
      <c r="C160" s="130"/>
      <c r="D160" s="139" t="s">
        <v>107</v>
      </c>
      <c r="E160" s="139"/>
      <c r="F160" s="139"/>
      <c r="G160" s="139"/>
      <c r="H160" s="139"/>
      <c r="I160" s="139"/>
      <c r="J160" s="139"/>
      <c r="K160" s="139"/>
      <c r="L160" s="139"/>
      <c r="M160" s="139"/>
      <c r="N160" s="255">
        <f>BK160</f>
        <v>0</v>
      </c>
      <c r="O160" s="256"/>
      <c r="P160" s="256"/>
      <c r="Q160" s="256"/>
      <c r="R160" s="132"/>
      <c r="T160" s="133"/>
      <c r="U160" s="130"/>
      <c r="V160" s="130"/>
      <c r="W160" s="134">
        <f>SUM(W161:W169)</f>
        <v>105.8395</v>
      </c>
      <c r="X160" s="130"/>
      <c r="Y160" s="134">
        <f>SUM(Y161:Y169)</f>
        <v>0</v>
      </c>
      <c r="Z160" s="130"/>
      <c r="AA160" s="135">
        <f>SUM(AA161:AA169)</f>
        <v>0</v>
      </c>
      <c r="AR160" s="136" t="s">
        <v>80</v>
      </c>
      <c r="AT160" s="137" t="s">
        <v>71</v>
      </c>
      <c r="AU160" s="137" t="s">
        <v>80</v>
      </c>
      <c r="AY160" s="136" t="s">
        <v>126</v>
      </c>
      <c r="BK160" s="138">
        <f>SUM(BK161:BK169)</f>
        <v>0</v>
      </c>
    </row>
    <row r="161" spans="2:65" s="1" customFormat="1" ht="31.5" customHeight="1">
      <c r="B161" s="140"/>
      <c r="C161" s="141" t="s">
        <v>207</v>
      </c>
      <c r="D161" s="141" t="s">
        <v>127</v>
      </c>
      <c r="E161" s="142" t="s">
        <v>208</v>
      </c>
      <c r="F161" s="237" t="s">
        <v>209</v>
      </c>
      <c r="G161" s="237"/>
      <c r="H161" s="237"/>
      <c r="I161" s="237"/>
      <c r="J161" s="143" t="s">
        <v>185</v>
      </c>
      <c r="K161" s="144">
        <v>214.25</v>
      </c>
      <c r="L161" s="238"/>
      <c r="M161" s="238"/>
      <c r="N161" s="238">
        <f>ROUND(L161*K161,2)</f>
        <v>0</v>
      </c>
      <c r="O161" s="238"/>
      <c r="P161" s="238"/>
      <c r="Q161" s="238"/>
      <c r="R161" s="145"/>
      <c r="T161" s="146" t="s">
        <v>5</v>
      </c>
      <c r="U161" s="43" t="s">
        <v>37</v>
      </c>
      <c r="V161" s="147">
        <v>5.6000000000000001E-2</v>
      </c>
      <c r="W161" s="147">
        <f>V161*K161</f>
        <v>11.998000000000001</v>
      </c>
      <c r="X161" s="147">
        <v>0</v>
      </c>
      <c r="Y161" s="147">
        <f>X161*K161</f>
        <v>0</v>
      </c>
      <c r="Z161" s="147">
        <v>0</v>
      </c>
      <c r="AA161" s="148">
        <f>Z161*K161</f>
        <v>0</v>
      </c>
      <c r="AR161" s="20" t="s">
        <v>131</v>
      </c>
      <c r="AT161" s="20" t="s">
        <v>127</v>
      </c>
      <c r="AU161" s="20" t="s">
        <v>94</v>
      </c>
      <c r="AY161" s="20" t="s">
        <v>126</v>
      </c>
      <c r="BE161" s="149">
        <f>IF(U161="základní",N161,0)</f>
        <v>0</v>
      </c>
      <c r="BF161" s="149">
        <f>IF(U161="snížená",N161,0)</f>
        <v>0</v>
      </c>
      <c r="BG161" s="149">
        <f>IF(U161="zákl. přenesená",N161,0)</f>
        <v>0</v>
      </c>
      <c r="BH161" s="149">
        <f>IF(U161="sníž. přenesená",N161,0)</f>
        <v>0</v>
      </c>
      <c r="BI161" s="149">
        <f>IF(U161="nulová",N161,0)</f>
        <v>0</v>
      </c>
      <c r="BJ161" s="20" t="s">
        <v>80</v>
      </c>
      <c r="BK161" s="149">
        <f>ROUND(L161*K161,2)</f>
        <v>0</v>
      </c>
      <c r="BL161" s="20" t="s">
        <v>131</v>
      </c>
      <c r="BM161" s="20" t="s">
        <v>210</v>
      </c>
    </row>
    <row r="162" spans="2:65" s="11" customFormat="1" ht="22.5" customHeight="1">
      <c r="B162" s="158"/>
      <c r="C162" s="159"/>
      <c r="D162" s="159"/>
      <c r="E162" s="160" t="s">
        <v>5</v>
      </c>
      <c r="F162" s="247" t="s">
        <v>211</v>
      </c>
      <c r="G162" s="248"/>
      <c r="H162" s="248"/>
      <c r="I162" s="248"/>
      <c r="J162" s="159"/>
      <c r="K162" s="161">
        <v>214.25</v>
      </c>
      <c r="L162" s="159"/>
      <c r="M162" s="159"/>
      <c r="N162" s="159"/>
      <c r="O162" s="159"/>
      <c r="P162" s="159"/>
      <c r="Q162" s="159"/>
      <c r="R162" s="162"/>
      <c r="T162" s="163"/>
      <c r="U162" s="159"/>
      <c r="V162" s="159"/>
      <c r="W162" s="159"/>
      <c r="X162" s="159"/>
      <c r="Y162" s="159"/>
      <c r="Z162" s="159"/>
      <c r="AA162" s="164"/>
      <c r="AT162" s="165" t="s">
        <v>134</v>
      </c>
      <c r="AU162" s="165" t="s">
        <v>94</v>
      </c>
      <c r="AV162" s="11" t="s">
        <v>94</v>
      </c>
      <c r="AW162" s="11" t="s">
        <v>30</v>
      </c>
      <c r="AX162" s="11" t="s">
        <v>72</v>
      </c>
      <c r="AY162" s="165" t="s">
        <v>126</v>
      </c>
    </row>
    <row r="163" spans="2:65" s="12" customFormat="1" ht="22.5" customHeight="1">
      <c r="B163" s="166"/>
      <c r="C163" s="167"/>
      <c r="D163" s="167"/>
      <c r="E163" s="168" t="s">
        <v>5</v>
      </c>
      <c r="F163" s="245" t="s">
        <v>138</v>
      </c>
      <c r="G163" s="246"/>
      <c r="H163" s="246"/>
      <c r="I163" s="246"/>
      <c r="J163" s="167"/>
      <c r="K163" s="169">
        <v>214.25</v>
      </c>
      <c r="L163" s="167"/>
      <c r="M163" s="167"/>
      <c r="N163" s="167"/>
      <c r="O163" s="167"/>
      <c r="P163" s="167"/>
      <c r="Q163" s="167"/>
      <c r="R163" s="170"/>
      <c r="T163" s="171"/>
      <c r="U163" s="167"/>
      <c r="V163" s="167"/>
      <c r="W163" s="167"/>
      <c r="X163" s="167"/>
      <c r="Y163" s="167"/>
      <c r="Z163" s="167"/>
      <c r="AA163" s="172"/>
      <c r="AT163" s="173" t="s">
        <v>134</v>
      </c>
      <c r="AU163" s="173" t="s">
        <v>94</v>
      </c>
      <c r="AV163" s="12" t="s">
        <v>131</v>
      </c>
      <c r="AW163" s="12" t="s">
        <v>30</v>
      </c>
      <c r="AX163" s="12" t="s">
        <v>80</v>
      </c>
      <c r="AY163" s="173" t="s">
        <v>126</v>
      </c>
    </row>
    <row r="164" spans="2:65" s="1" customFormat="1" ht="31.5" customHeight="1">
      <c r="B164" s="140"/>
      <c r="C164" s="141" t="s">
        <v>212</v>
      </c>
      <c r="D164" s="141" t="s">
        <v>127</v>
      </c>
      <c r="E164" s="142" t="s">
        <v>213</v>
      </c>
      <c r="F164" s="237" t="s">
        <v>214</v>
      </c>
      <c r="G164" s="237"/>
      <c r="H164" s="237"/>
      <c r="I164" s="237"/>
      <c r="J164" s="143" t="s">
        <v>185</v>
      </c>
      <c r="K164" s="144">
        <v>1285.5</v>
      </c>
      <c r="L164" s="238"/>
      <c r="M164" s="238"/>
      <c r="N164" s="238">
        <f>ROUND(L164*K164,2)</f>
        <v>0</v>
      </c>
      <c r="O164" s="238"/>
      <c r="P164" s="238"/>
      <c r="Q164" s="238"/>
      <c r="R164" s="145"/>
      <c r="T164" s="146" t="s">
        <v>5</v>
      </c>
      <c r="U164" s="43" t="s">
        <v>37</v>
      </c>
      <c r="V164" s="147">
        <v>2E-3</v>
      </c>
      <c r="W164" s="147">
        <f>V164*K164</f>
        <v>2.5710000000000002</v>
      </c>
      <c r="X164" s="147">
        <v>0</v>
      </c>
      <c r="Y164" s="147">
        <f>X164*K164</f>
        <v>0</v>
      </c>
      <c r="Z164" s="147">
        <v>0</v>
      </c>
      <c r="AA164" s="148">
        <f>Z164*K164</f>
        <v>0</v>
      </c>
      <c r="AR164" s="20" t="s">
        <v>131</v>
      </c>
      <c r="AT164" s="20" t="s">
        <v>127</v>
      </c>
      <c r="AU164" s="20" t="s">
        <v>94</v>
      </c>
      <c r="AY164" s="20" t="s">
        <v>126</v>
      </c>
      <c r="BE164" s="149">
        <f>IF(U164="základní",N164,0)</f>
        <v>0</v>
      </c>
      <c r="BF164" s="149">
        <f>IF(U164="snížená",N164,0)</f>
        <v>0</v>
      </c>
      <c r="BG164" s="149">
        <f>IF(U164="zákl. přenesená",N164,0)</f>
        <v>0</v>
      </c>
      <c r="BH164" s="149">
        <f>IF(U164="sníž. přenesená",N164,0)</f>
        <v>0</v>
      </c>
      <c r="BI164" s="149">
        <f>IF(U164="nulová",N164,0)</f>
        <v>0</v>
      </c>
      <c r="BJ164" s="20" t="s">
        <v>80</v>
      </c>
      <c r="BK164" s="149">
        <f>ROUND(L164*K164,2)</f>
        <v>0</v>
      </c>
      <c r="BL164" s="20" t="s">
        <v>131</v>
      </c>
      <c r="BM164" s="20" t="s">
        <v>215</v>
      </c>
    </row>
    <row r="165" spans="2:65" s="11" customFormat="1" ht="22.5" customHeight="1">
      <c r="B165" s="158"/>
      <c r="C165" s="159"/>
      <c r="D165" s="159"/>
      <c r="E165" s="160" t="s">
        <v>5</v>
      </c>
      <c r="F165" s="247" t="s">
        <v>216</v>
      </c>
      <c r="G165" s="248"/>
      <c r="H165" s="248"/>
      <c r="I165" s="248"/>
      <c r="J165" s="159"/>
      <c r="K165" s="161">
        <v>1285.5</v>
      </c>
      <c r="L165" s="159"/>
      <c r="M165" s="159"/>
      <c r="N165" s="159"/>
      <c r="O165" s="159"/>
      <c r="P165" s="159"/>
      <c r="Q165" s="159"/>
      <c r="R165" s="162"/>
      <c r="T165" s="163"/>
      <c r="U165" s="159"/>
      <c r="V165" s="159"/>
      <c r="W165" s="159"/>
      <c r="X165" s="159"/>
      <c r="Y165" s="159"/>
      <c r="Z165" s="159"/>
      <c r="AA165" s="164"/>
      <c r="AT165" s="165" t="s">
        <v>134</v>
      </c>
      <c r="AU165" s="165" t="s">
        <v>94</v>
      </c>
      <c r="AV165" s="11" t="s">
        <v>94</v>
      </c>
      <c r="AW165" s="11" t="s">
        <v>30</v>
      </c>
      <c r="AX165" s="11" t="s">
        <v>72</v>
      </c>
      <c r="AY165" s="165" t="s">
        <v>126</v>
      </c>
    </row>
    <row r="166" spans="2:65" s="12" customFormat="1" ht="22.5" customHeight="1">
      <c r="B166" s="166"/>
      <c r="C166" s="167"/>
      <c r="D166" s="167"/>
      <c r="E166" s="168" t="s">
        <v>5</v>
      </c>
      <c r="F166" s="245" t="s">
        <v>138</v>
      </c>
      <c r="G166" s="246"/>
      <c r="H166" s="246"/>
      <c r="I166" s="246"/>
      <c r="J166" s="167"/>
      <c r="K166" s="169">
        <v>1285.5</v>
      </c>
      <c r="L166" s="167"/>
      <c r="M166" s="167"/>
      <c r="N166" s="167"/>
      <c r="O166" s="167"/>
      <c r="P166" s="167"/>
      <c r="Q166" s="167"/>
      <c r="R166" s="170"/>
      <c r="T166" s="171"/>
      <c r="U166" s="167"/>
      <c r="V166" s="167"/>
      <c r="W166" s="167"/>
      <c r="X166" s="167"/>
      <c r="Y166" s="167"/>
      <c r="Z166" s="167"/>
      <c r="AA166" s="172"/>
      <c r="AT166" s="173" t="s">
        <v>134</v>
      </c>
      <c r="AU166" s="173" t="s">
        <v>94</v>
      </c>
      <c r="AV166" s="12" t="s">
        <v>131</v>
      </c>
      <c r="AW166" s="12" t="s">
        <v>30</v>
      </c>
      <c r="AX166" s="12" t="s">
        <v>80</v>
      </c>
      <c r="AY166" s="173" t="s">
        <v>126</v>
      </c>
    </row>
    <row r="167" spans="2:65" s="1" customFormat="1" ht="31.5" customHeight="1">
      <c r="B167" s="140"/>
      <c r="C167" s="141" t="s">
        <v>217</v>
      </c>
      <c r="D167" s="141" t="s">
        <v>127</v>
      </c>
      <c r="E167" s="142" t="s">
        <v>218</v>
      </c>
      <c r="F167" s="237" t="s">
        <v>219</v>
      </c>
      <c r="G167" s="237"/>
      <c r="H167" s="237"/>
      <c r="I167" s="237"/>
      <c r="J167" s="143" t="s">
        <v>185</v>
      </c>
      <c r="K167" s="144">
        <v>1285.5</v>
      </c>
      <c r="L167" s="238"/>
      <c r="M167" s="238"/>
      <c r="N167" s="238">
        <f>ROUND(L167*K167,2)</f>
        <v>0</v>
      </c>
      <c r="O167" s="238"/>
      <c r="P167" s="238"/>
      <c r="Q167" s="238"/>
      <c r="R167" s="145"/>
      <c r="T167" s="146" t="s">
        <v>5</v>
      </c>
      <c r="U167" s="43" t="s">
        <v>37</v>
      </c>
      <c r="V167" s="147">
        <v>7.0999999999999994E-2</v>
      </c>
      <c r="W167" s="147">
        <f>V167*K167</f>
        <v>91.270499999999998</v>
      </c>
      <c r="X167" s="147">
        <v>0</v>
      </c>
      <c r="Y167" s="147">
        <f>X167*K167</f>
        <v>0</v>
      </c>
      <c r="Z167" s="147">
        <v>0</v>
      </c>
      <c r="AA167" s="148">
        <f>Z167*K167</f>
        <v>0</v>
      </c>
      <c r="AR167" s="20" t="s">
        <v>131</v>
      </c>
      <c r="AT167" s="20" t="s">
        <v>127</v>
      </c>
      <c r="AU167" s="20" t="s">
        <v>94</v>
      </c>
      <c r="AY167" s="20" t="s">
        <v>126</v>
      </c>
      <c r="BE167" s="149">
        <f>IF(U167="základní",N167,0)</f>
        <v>0</v>
      </c>
      <c r="BF167" s="149">
        <f>IF(U167="snížená",N167,0)</f>
        <v>0</v>
      </c>
      <c r="BG167" s="149">
        <f>IF(U167="zákl. přenesená",N167,0)</f>
        <v>0</v>
      </c>
      <c r="BH167" s="149">
        <f>IF(U167="sníž. přenesená",N167,0)</f>
        <v>0</v>
      </c>
      <c r="BI167" s="149">
        <f>IF(U167="nulová",N167,0)</f>
        <v>0</v>
      </c>
      <c r="BJ167" s="20" t="s">
        <v>80</v>
      </c>
      <c r="BK167" s="149">
        <f>ROUND(L167*K167,2)</f>
        <v>0</v>
      </c>
      <c r="BL167" s="20" t="s">
        <v>131</v>
      </c>
      <c r="BM167" s="20" t="s">
        <v>220</v>
      </c>
    </row>
    <row r="168" spans="2:65" s="11" customFormat="1" ht="22.5" customHeight="1">
      <c r="B168" s="158"/>
      <c r="C168" s="159"/>
      <c r="D168" s="159"/>
      <c r="E168" s="160" t="s">
        <v>5</v>
      </c>
      <c r="F168" s="247" t="s">
        <v>216</v>
      </c>
      <c r="G168" s="248"/>
      <c r="H168" s="248"/>
      <c r="I168" s="248"/>
      <c r="J168" s="159"/>
      <c r="K168" s="161">
        <v>1285.5</v>
      </c>
      <c r="L168" s="159"/>
      <c r="M168" s="159"/>
      <c r="N168" s="159"/>
      <c r="O168" s="159"/>
      <c r="P168" s="159"/>
      <c r="Q168" s="159"/>
      <c r="R168" s="162"/>
      <c r="T168" s="163"/>
      <c r="U168" s="159"/>
      <c r="V168" s="159"/>
      <c r="W168" s="159"/>
      <c r="X168" s="159"/>
      <c r="Y168" s="159"/>
      <c r="Z168" s="159"/>
      <c r="AA168" s="164"/>
      <c r="AT168" s="165" t="s">
        <v>134</v>
      </c>
      <c r="AU168" s="165" t="s">
        <v>94</v>
      </c>
      <c r="AV168" s="11" t="s">
        <v>94</v>
      </c>
      <c r="AW168" s="11" t="s">
        <v>30</v>
      </c>
      <c r="AX168" s="11" t="s">
        <v>72</v>
      </c>
      <c r="AY168" s="165" t="s">
        <v>126</v>
      </c>
    </row>
    <row r="169" spans="2:65" s="12" customFormat="1" ht="22.5" customHeight="1">
      <c r="B169" s="166"/>
      <c r="C169" s="167"/>
      <c r="D169" s="167"/>
      <c r="E169" s="168" t="s">
        <v>5</v>
      </c>
      <c r="F169" s="245" t="s">
        <v>138</v>
      </c>
      <c r="G169" s="246"/>
      <c r="H169" s="246"/>
      <c r="I169" s="246"/>
      <c r="J169" s="167"/>
      <c r="K169" s="169">
        <v>1285.5</v>
      </c>
      <c r="L169" s="167"/>
      <c r="M169" s="167"/>
      <c r="N169" s="167"/>
      <c r="O169" s="167"/>
      <c r="P169" s="167"/>
      <c r="Q169" s="167"/>
      <c r="R169" s="170"/>
      <c r="T169" s="171"/>
      <c r="U169" s="167"/>
      <c r="V169" s="167"/>
      <c r="W169" s="167"/>
      <c r="X169" s="167"/>
      <c r="Y169" s="167"/>
      <c r="Z169" s="167"/>
      <c r="AA169" s="172"/>
      <c r="AT169" s="173" t="s">
        <v>134</v>
      </c>
      <c r="AU169" s="173" t="s">
        <v>94</v>
      </c>
      <c r="AV169" s="12" t="s">
        <v>131</v>
      </c>
      <c r="AW169" s="12" t="s">
        <v>30</v>
      </c>
      <c r="AX169" s="12" t="s">
        <v>80</v>
      </c>
      <c r="AY169" s="173" t="s">
        <v>126</v>
      </c>
    </row>
    <row r="170" spans="2:65" s="9" customFormat="1" ht="29.85" customHeight="1">
      <c r="B170" s="129"/>
      <c r="C170" s="130"/>
      <c r="D170" s="139" t="s">
        <v>108</v>
      </c>
      <c r="E170" s="139"/>
      <c r="F170" s="139"/>
      <c r="G170" s="139"/>
      <c r="H170" s="139"/>
      <c r="I170" s="139"/>
      <c r="J170" s="139"/>
      <c r="K170" s="139"/>
      <c r="L170" s="139"/>
      <c r="M170" s="139"/>
      <c r="N170" s="255">
        <f>BK170</f>
        <v>0</v>
      </c>
      <c r="O170" s="256"/>
      <c r="P170" s="256"/>
      <c r="Q170" s="256"/>
      <c r="R170" s="132"/>
      <c r="T170" s="133"/>
      <c r="U170" s="130"/>
      <c r="V170" s="130"/>
      <c r="W170" s="134">
        <f>SUM(W171:W180)</f>
        <v>188.26576</v>
      </c>
      <c r="X170" s="130"/>
      <c r="Y170" s="134">
        <f>SUM(Y171:Y180)</f>
        <v>188.09744519999998</v>
      </c>
      <c r="Z170" s="130"/>
      <c r="AA170" s="135">
        <f>SUM(AA171:AA180)</f>
        <v>17.14</v>
      </c>
      <c r="AR170" s="136" t="s">
        <v>80</v>
      </c>
      <c r="AT170" s="137" t="s">
        <v>71</v>
      </c>
      <c r="AU170" s="137" t="s">
        <v>80</v>
      </c>
      <c r="AY170" s="136" t="s">
        <v>126</v>
      </c>
      <c r="BK170" s="138">
        <f>SUM(BK171:BK180)</f>
        <v>0</v>
      </c>
    </row>
    <row r="171" spans="2:65" s="1" customFormat="1" ht="31.5" customHeight="1">
      <c r="B171" s="140"/>
      <c r="C171" s="141" t="s">
        <v>221</v>
      </c>
      <c r="D171" s="141" t="s">
        <v>127</v>
      </c>
      <c r="E171" s="142" t="s">
        <v>222</v>
      </c>
      <c r="F171" s="237" t="s">
        <v>223</v>
      </c>
      <c r="G171" s="237"/>
      <c r="H171" s="237"/>
      <c r="I171" s="237"/>
      <c r="J171" s="143" t="s">
        <v>224</v>
      </c>
      <c r="K171" s="144">
        <v>857</v>
      </c>
      <c r="L171" s="238"/>
      <c r="M171" s="238"/>
      <c r="N171" s="238">
        <f>ROUND(L171*K171,2)</f>
        <v>0</v>
      </c>
      <c r="O171" s="238"/>
      <c r="P171" s="238"/>
      <c r="Q171" s="238"/>
      <c r="R171" s="145"/>
      <c r="T171" s="146" t="s">
        <v>5</v>
      </c>
      <c r="U171" s="43" t="s">
        <v>37</v>
      </c>
      <c r="V171" s="147">
        <v>0.14000000000000001</v>
      </c>
      <c r="W171" s="147">
        <f>V171*K171</f>
        <v>119.98000000000002</v>
      </c>
      <c r="X171" s="147">
        <v>0.10095</v>
      </c>
      <c r="Y171" s="147">
        <f>X171*K171</f>
        <v>86.514150000000001</v>
      </c>
      <c r="Z171" s="147">
        <v>0</v>
      </c>
      <c r="AA171" s="148">
        <f>Z171*K171</f>
        <v>0</v>
      </c>
      <c r="AR171" s="20" t="s">
        <v>131</v>
      </c>
      <c r="AT171" s="20" t="s">
        <v>127</v>
      </c>
      <c r="AU171" s="20" t="s">
        <v>94</v>
      </c>
      <c r="AY171" s="20" t="s">
        <v>126</v>
      </c>
      <c r="BE171" s="149">
        <f>IF(U171="základní",N171,0)</f>
        <v>0</v>
      </c>
      <c r="BF171" s="149">
        <f>IF(U171="snížená",N171,0)</f>
        <v>0</v>
      </c>
      <c r="BG171" s="149">
        <f>IF(U171="zákl. přenesená",N171,0)</f>
        <v>0</v>
      </c>
      <c r="BH171" s="149">
        <f>IF(U171="sníž. přenesená",N171,0)</f>
        <v>0</v>
      </c>
      <c r="BI171" s="149">
        <f>IF(U171="nulová",N171,0)</f>
        <v>0</v>
      </c>
      <c r="BJ171" s="20" t="s">
        <v>80</v>
      </c>
      <c r="BK171" s="149">
        <f>ROUND(L171*K171,2)</f>
        <v>0</v>
      </c>
      <c r="BL171" s="20" t="s">
        <v>131</v>
      </c>
      <c r="BM171" s="20" t="s">
        <v>225</v>
      </c>
    </row>
    <row r="172" spans="2:65" s="11" customFormat="1" ht="22.5" customHeight="1">
      <c r="B172" s="158"/>
      <c r="C172" s="159"/>
      <c r="D172" s="159"/>
      <c r="E172" s="160" t="s">
        <v>5</v>
      </c>
      <c r="F172" s="247" t="s">
        <v>226</v>
      </c>
      <c r="G172" s="248"/>
      <c r="H172" s="248"/>
      <c r="I172" s="248"/>
      <c r="J172" s="159"/>
      <c r="K172" s="161">
        <v>857</v>
      </c>
      <c r="L172" s="159"/>
      <c r="M172" s="159"/>
      <c r="N172" s="159"/>
      <c r="O172" s="159"/>
      <c r="P172" s="159"/>
      <c r="Q172" s="159"/>
      <c r="R172" s="162"/>
      <c r="T172" s="163"/>
      <c r="U172" s="159"/>
      <c r="V172" s="159"/>
      <c r="W172" s="159"/>
      <c r="X172" s="159"/>
      <c r="Y172" s="159"/>
      <c r="Z172" s="159"/>
      <c r="AA172" s="164"/>
      <c r="AT172" s="165" t="s">
        <v>134</v>
      </c>
      <c r="AU172" s="165" t="s">
        <v>94</v>
      </c>
      <c r="AV172" s="11" t="s">
        <v>94</v>
      </c>
      <c r="AW172" s="11" t="s">
        <v>30</v>
      </c>
      <c r="AX172" s="11" t="s">
        <v>72</v>
      </c>
      <c r="AY172" s="165" t="s">
        <v>126</v>
      </c>
    </row>
    <row r="173" spans="2:65" s="12" customFormat="1" ht="22.5" customHeight="1">
      <c r="B173" s="166"/>
      <c r="C173" s="167"/>
      <c r="D173" s="167"/>
      <c r="E173" s="168" t="s">
        <v>5</v>
      </c>
      <c r="F173" s="245" t="s">
        <v>138</v>
      </c>
      <c r="G173" s="246"/>
      <c r="H173" s="246"/>
      <c r="I173" s="246"/>
      <c r="J173" s="167"/>
      <c r="K173" s="169">
        <v>857</v>
      </c>
      <c r="L173" s="167"/>
      <c r="M173" s="167"/>
      <c r="N173" s="167"/>
      <c r="O173" s="167"/>
      <c r="P173" s="167"/>
      <c r="Q173" s="167"/>
      <c r="R173" s="170"/>
      <c r="T173" s="171"/>
      <c r="U173" s="167"/>
      <c r="V173" s="167"/>
      <c r="W173" s="167"/>
      <c r="X173" s="167"/>
      <c r="Y173" s="167"/>
      <c r="Z173" s="167"/>
      <c r="AA173" s="172"/>
      <c r="AT173" s="173" t="s">
        <v>134</v>
      </c>
      <c r="AU173" s="173" t="s">
        <v>94</v>
      </c>
      <c r="AV173" s="12" t="s">
        <v>131</v>
      </c>
      <c r="AW173" s="12" t="s">
        <v>30</v>
      </c>
      <c r="AX173" s="12" t="s">
        <v>80</v>
      </c>
      <c r="AY173" s="173" t="s">
        <v>126</v>
      </c>
    </row>
    <row r="174" spans="2:65" s="1" customFormat="1" ht="22.5" customHeight="1">
      <c r="B174" s="140"/>
      <c r="C174" s="174" t="s">
        <v>227</v>
      </c>
      <c r="D174" s="174" t="s">
        <v>193</v>
      </c>
      <c r="E174" s="175" t="s">
        <v>228</v>
      </c>
      <c r="F174" s="249" t="s">
        <v>229</v>
      </c>
      <c r="G174" s="249"/>
      <c r="H174" s="249"/>
      <c r="I174" s="249"/>
      <c r="J174" s="176" t="s">
        <v>230</v>
      </c>
      <c r="K174" s="177">
        <v>865.57</v>
      </c>
      <c r="L174" s="250"/>
      <c r="M174" s="250"/>
      <c r="N174" s="250">
        <f>ROUND(L174*K174,2)</f>
        <v>0</v>
      </c>
      <c r="O174" s="238"/>
      <c r="P174" s="238"/>
      <c r="Q174" s="238"/>
      <c r="R174" s="145"/>
      <c r="T174" s="146" t="s">
        <v>5</v>
      </c>
      <c r="U174" s="43" t="s">
        <v>37</v>
      </c>
      <c r="V174" s="147">
        <v>0</v>
      </c>
      <c r="W174" s="147">
        <f>V174*K174</f>
        <v>0</v>
      </c>
      <c r="X174" s="147">
        <v>2.8000000000000001E-2</v>
      </c>
      <c r="Y174" s="147">
        <f>X174*K174</f>
        <v>24.235960000000002</v>
      </c>
      <c r="Z174" s="147">
        <v>0</v>
      </c>
      <c r="AA174" s="148">
        <f>Z174*K174</f>
        <v>0</v>
      </c>
      <c r="AR174" s="20" t="s">
        <v>167</v>
      </c>
      <c r="AT174" s="20" t="s">
        <v>193</v>
      </c>
      <c r="AU174" s="20" t="s">
        <v>94</v>
      </c>
      <c r="AY174" s="20" t="s">
        <v>126</v>
      </c>
      <c r="BE174" s="149">
        <f>IF(U174="základní",N174,0)</f>
        <v>0</v>
      </c>
      <c r="BF174" s="149">
        <f>IF(U174="snížená",N174,0)</f>
        <v>0</v>
      </c>
      <c r="BG174" s="149">
        <f>IF(U174="zákl. přenesená",N174,0)</f>
        <v>0</v>
      </c>
      <c r="BH174" s="149">
        <f>IF(U174="sníž. přenesená",N174,0)</f>
        <v>0</v>
      </c>
      <c r="BI174" s="149">
        <f>IF(U174="nulová",N174,0)</f>
        <v>0</v>
      </c>
      <c r="BJ174" s="20" t="s">
        <v>80</v>
      </c>
      <c r="BK174" s="149">
        <f>ROUND(L174*K174,2)</f>
        <v>0</v>
      </c>
      <c r="BL174" s="20" t="s">
        <v>131</v>
      </c>
      <c r="BM174" s="20" t="s">
        <v>231</v>
      </c>
    </row>
    <row r="175" spans="2:65" s="1" customFormat="1" ht="31.5" customHeight="1">
      <c r="B175" s="140"/>
      <c r="C175" s="141" t="s">
        <v>10</v>
      </c>
      <c r="D175" s="141" t="s">
        <v>127</v>
      </c>
      <c r="E175" s="142" t="s">
        <v>232</v>
      </c>
      <c r="F175" s="237" t="s">
        <v>233</v>
      </c>
      <c r="G175" s="237"/>
      <c r="H175" s="237"/>
      <c r="I175" s="237"/>
      <c r="J175" s="143" t="s">
        <v>141</v>
      </c>
      <c r="K175" s="144">
        <v>34.28</v>
      </c>
      <c r="L175" s="238"/>
      <c r="M175" s="238"/>
      <c r="N175" s="238">
        <f>ROUND(L175*K175,2)</f>
        <v>0</v>
      </c>
      <c r="O175" s="238"/>
      <c r="P175" s="238"/>
      <c r="Q175" s="238"/>
      <c r="R175" s="145"/>
      <c r="T175" s="146" t="s">
        <v>5</v>
      </c>
      <c r="U175" s="43" t="s">
        <v>37</v>
      </c>
      <c r="V175" s="147">
        <v>1.4419999999999999</v>
      </c>
      <c r="W175" s="147">
        <f>V175*K175</f>
        <v>49.431759999999997</v>
      </c>
      <c r="X175" s="147">
        <v>2.2563399999999998</v>
      </c>
      <c r="Y175" s="147">
        <f>X175*K175</f>
        <v>77.347335199999989</v>
      </c>
      <c r="Z175" s="147">
        <v>0</v>
      </c>
      <c r="AA175" s="148">
        <f>Z175*K175</f>
        <v>0</v>
      </c>
      <c r="AR175" s="20" t="s">
        <v>131</v>
      </c>
      <c r="AT175" s="20" t="s">
        <v>127</v>
      </c>
      <c r="AU175" s="20" t="s">
        <v>94</v>
      </c>
      <c r="AY175" s="20" t="s">
        <v>126</v>
      </c>
      <c r="BE175" s="149">
        <f>IF(U175="základní",N175,0)</f>
        <v>0</v>
      </c>
      <c r="BF175" s="149">
        <f>IF(U175="snížená",N175,0)</f>
        <v>0</v>
      </c>
      <c r="BG175" s="149">
        <f>IF(U175="zákl. přenesená",N175,0)</f>
        <v>0</v>
      </c>
      <c r="BH175" s="149">
        <f>IF(U175="sníž. přenesená",N175,0)</f>
        <v>0</v>
      </c>
      <c r="BI175" s="149">
        <f>IF(U175="nulová",N175,0)</f>
        <v>0</v>
      </c>
      <c r="BJ175" s="20" t="s">
        <v>80</v>
      </c>
      <c r="BK175" s="149">
        <f>ROUND(L175*K175,2)</f>
        <v>0</v>
      </c>
      <c r="BL175" s="20" t="s">
        <v>131</v>
      </c>
      <c r="BM175" s="20" t="s">
        <v>234</v>
      </c>
    </row>
    <row r="176" spans="2:65" s="11" customFormat="1" ht="22.5" customHeight="1">
      <c r="B176" s="158"/>
      <c r="C176" s="159"/>
      <c r="D176" s="159"/>
      <c r="E176" s="160" t="s">
        <v>5</v>
      </c>
      <c r="F176" s="247" t="s">
        <v>235</v>
      </c>
      <c r="G176" s="248"/>
      <c r="H176" s="248"/>
      <c r="I176" s="248"/>
      <c r="J176" s="159"/>
      <c r="K176" s="161">
        <v>34.28</v>
      </c>
      <c r="L176" s="159"/>
      <c r="M176" s="159"/>
      <c r="N176" s="159"/>
      <c r="O176" s="159"/>
      <c r="P176" s="159"/>
      <c r="Q176" s="159"/>
      <c r="R176" s="162"/>
      <c r="T176" s="163"/>
      <c r="U176" s="159"/>
      <c r="V176" s="159"/>
      <c r="W176" s="159"/>
      <c r="X176" s="159"/>
      <c r="Y176" s="159"/>
      <c r="Z176" s="159"/>
      <c r="AA176" s="164"/>
      <c r="AT176" s="165" t="s">
        <v>134</v>
      </c>
      <c r="AU176" s="165" t="s">
        <v>94</v>
      </c>
      <c r="AV176" s="11" t="s">
        <v>94</v>
      </c>
      <c r="AW176" s="11" t="s">
        <v>30</v>
      </c>
      <c r="AX176" s="11" t="s">
        <v>72</v>
      </c>
      <c r="AY176" s="165" t="s">
        <v>126</v>
      </c>
    </row>
    <row r="177" spans="2:65" s="12" customFormat="1" ht="22.5" customHeight="1">
      <c r="B177" s="166"/>
      <c r="C177" s="167"/>
      <c r="D177" s="167"/>
      <c r="E177" s="168" t="s">
        <v>5</v>
      </c>
      <c r="F177" s="245" t="s">
        <v>138</v>
      </c>
      <c r="G177" s="246"/>
      <c r="H177" s="246"/>
      <c r="I177" s="246"/>
      <c r="J177" s="167"/>
      <c r="K177" s="169">
        <v>34.28</v>
      </c>
      <c r="L177" s="167"/>
      <c r="M177" s="167"/>
      <c r="N177" s="167"/>
      <c r="O177" s="167"/>
      <c r="P177" s="167"/>
      <c r="Q177" s="167"/>
      <c r="R177" s="170"/>
      <c r="T177" s="171"/>
      <c r="U177" s="167"/>
      <c r="V177" s="167"/>
      <c r="W177" s="167"/>
      <c r="X177" s="167"/>
      <c r="Y177" s="167"/>
      <c r="Z177" s="167"/>
      <c r="AA177" s="172"/>
      <c r="AT177" s="173" t="s">
        <v>134</v>
      </c>
      <c r="AU177" s="173" t="s">
        <v>94</v>
      </c>
      <c r="AV177" s="12" t="s">
        <v>131</v>
      </c>
      <c r="AW177" s="12" t="s">
        <v>30</v>
      </c>
      <c r="AX177" s="12" t="s">
        <v>80</v>
      </c>
      <c r="AY177" s="173" t="s">
        <v>126</v>
      </c>
    </row>
    <row r="178" spans="2:65" s="1" customFormat="1" ht="31.5" customHeight="1">
      <c r="B178" s="140"/>
      <c r="C178" s="141" t="s">
        <v>236</v>
      </c>
      <c r="D178" s="141" t="s">
        <v>127</v>
      </c>
      <c r="E178" s="142" t="s">
        <v>237</v>
      </c>
      <c r="F178" s="237" t="s">
        <v>238</v>
      </c>
      <c r="G178" s="237"/>
      <c r="H178" s="237"/>
      <c r="I178" s="237"/>
      <c r="J178" s="143" t="s">
        <v>185</v>
      </c>
      <c r="K178" s="144">
        <v>857</v>
      </c>
      <c r="L178" s="238"/>
      <c r="M178" s="238"/>
      <c r="N178" s="238">
        <f>ROUND(L178*K178,2)</f>
        <v>0</v>
      </c>
      <c r="O178" s="238"/>
      <c r="P178" s="238"/>
      <c r="Q178" s="238"/>
      <c r="R178" s="145"/>
      <c r="T178" s="146" t="s">
        <v>5</v>
      </c>
      <c r="U178" s="43" t="s">
        <v>37</v>
      </c>
      <c r="V178" s="147">
        <v>2.1999999999999999E-2</v>
      </c>
      <c r="W178" s="147">
        <f>V178*K178</f>
        <v>18.853999999999999</v>
      </c>
      <c r="X178" s="147">
        <v>0</v>
      </c>
      <c r="Y178" s="147">
        <f>X178*K178</f>
        <v>0</v>
      </c>
      <c r="Z178" s="147">
        <v>0.02</v>
      </c>
      <c r="AA178" s="148">
        <f>Z178*K178</f>
        <v>17.14</v>
      </c>
      <c r="AR178" s="20" t="s">
        <v>131</v>
      </c>
      <c r="AT178" s="20" t="s">
        <v>127</v>
      </c>
      <c r="AU178" s="20" t="s">
        <v>94</v>
      </c>
      <c r="AY178" s="20" t="s">
        <v>126</v>
      </c>
      <c r="BE178" s="149">
        <f>IF(U178="základní",N178,0)</f>
        <v>0</v>
      </c>
      <c r="BF178" s="149">
        <f>IF(U178="snížená",N178,0)</f>
        <v>0</v>
      </c>
      <c r="BG178" s="149">
        <f>IF(U178="zákl. přenesená",N178,0)</f>
        <v>0</v>
      </c>
      <c r="BH178" s="149">
        <f>IF(U178="sníž. přenesená",N178,0)</f>
        <v>0</v>
      </c>
      <c r="BI178" s="149">
        <f>IF(U178="nulová",N178,0)</f>
        <v>0</v>
      </c>
      <c r="BJ178" s="20" t="s">
        <v>80</v>
      </c>
      <c r="BK178" s="149">
        <f>ROUND(L178*K178,2)</f>
        <v>0</v>
      </c>
      <c r="BL178" s="20" t="s">
        <v>131</v>
      </c>
      <c r="BM178" s="20" t="s">
        <v>239</v>
      </c>
    </row>
    <row r="179" spans="2:65" s="11" customFormat="1" ht="22.5" customHeight="1">
      <c r="B179" s="158"/>
      <c r="C179" s="159"/>
      <c r="D179" s="159"/>
      <c r="E179" s="160" t="s">
        <v>5</v>
      </c>
      <c r="F179" s="247" t="s">
        <v>240</v>
      </c>
      <c r="G179" s="248"/>
      <c r="H179" s="248"/>
      <c r="I179" s="248"/>
      <c r="J179" s="159"/>
      <c r="K179" s="161">
        <v>857</v>
      </c>
      <c r="L179" s="159"/>
      <c r="M179" s="159"/>
      <c r="N179" s="159"/>
      <c r="O179" s="159"/>
      <c r="P179" s="159"/>
      <c r="Q179" s="159"/>
      <c r="R179" s="162"/>
      <c r="T179" s="163"/>
      <c r="U179" s="159"/>
      <c r="V179" s="159"/>
      <c r="W179" s="159"/>
      <c r="X179" s="159"/>
      <c r="Y179" s="159"/>
      <c r="Z179" s="159"/>
      <c r="AA179" s="164"/>
      <c r="AT179" s="165" t="s">
        <v>134</v>
      </c>
      <c r="AU179" s="165" t="s">
        <v>94</v>
      </c>
      <c r="AV179" s="11" t="s">
        <v>94</v>
      </c>
      <c r="AW179" s="11" t="s">
        <v>30</v>
      </c>
      <c r="AX179" s="11" t="s">
        <v>72</v>
      </c>
      <c r="AY179" s="165" t="s">
        <v>126</v>
      </c>
    </row>
    <row r="180" spans="2:65" s="12" customFormat="1" ht="22.5" customHeight="1">
      <c r="B180" s="166"/>
      <c r="C180" s="167"/>
      <c r="D180" s="167"/>
      <c r="E180" s="168" t="s">
        <v>5</v>
      </c>
      <c r="F180" s="245" t="s">
        <v>138</v>
      </c>
      <c r="G180" s="246"/>
      <c r="H180" s="246"/>
      <c r="I180" s="246"/>
      <c r="J180" s="167"/>
      <c r="K180" s="169">
        <v>857</v>
      </c>
      <c r="L180" s="167"/>
      <c r="M180" s="167"/>
      <c r="N180" s="167"/>
      <c r="O180" s="167"/>
      <c r="P180" s="167"/>
      <c r="Q180" s="167"/>
      <c r="R180" s="170"/>
      <c r="T180" s="171"/>
      <c r="U180" s="167"/>
      <c r="V180" s="167"/>
      <c r="W180" s="167"/>
      <c r="X180" s="167"/>
      <c r="Y180" s="167"/>
      <c r="Z180" s="167"/>
      <c r="AA180" s="172"/>
      <c r="AT180" s="173" t="s">
        <v>134</v>
      </c>
      <c r="AU180" s="173" t="s">
        <v>94</v>
      </c>
      <c r="AV180" s="12" t="s">
        <v>131</v>
      </c>
      <c r="AW180" s="12" t="s">
        <v>30</v>
      </c>
      <c r="AX180" s="12" t="s">
        <v>80</v>
      </c>
      <c r="AY180" s="173" t="s">
        <v>126</v>
      </c>
    </row>
    <row r="181" spans="2:65" s="9" customFormat="1" ht="29.85" customHeight="1">
      <c r="B181" s="129"/>
      <c r="C181" s="130"/>
      <c r="D181" s="139" t="s">
        <v>109</v>
      </c>
      <c r="E181" s="139"/>
      <c r="F181" s="139"/>
      <c r="G181" s="139"/>
      <c r="H181" s="139"/>
      <c r="I181" s="139"/>
      <c r="J181" s="139"/>
      <c r="K181" s="139"/>
      <c r="L181" s="139"/>
      <c r="M181" s="139"/>
      <c r="N181" s="255">
        <f>BK181</f>
        <v>0</v>
      </c>
      <c r="O181" s="256"/>
      <c r="P181" s="256"/>
      <c r="Q181" s="256"/>
      <c r="R181" s="132"/>
      <c r="T181" s="133"/>
      <c r="U181" s="130"/>
      <c r="V181" s="130"/>
      <c r="W181" s="134">
        <f>SUM(W182:W184)</f>
        <v>0</v>
      </c>
      <c r="X181" s="130"/>
      <c r="Y181" s="134">
        <f>SUM(Y182:Y184)</f>
        <v>0</v>
      </c>
      <c r="Z181" s="130"/>
      <c r="AA181" s="135">
        <f>SUM(AA182:AA184)</f>
        <v>0</v>
      </c>
      <c r="AR181" s="136" t="s">
        <v>80</v>
      </c>
      <c r="AT181" s="137" t="s">
        <v>71</v>
      </c>
      <c r="AU181" s="137" t="s">
        <v>80</v>
      </c>
      <c r="AY181" s="136" t="s">
        <v>126</v>
      </c>
      <c r="BK181" s="138">
        <f>SUM(BK182:BK184)</f>
        <v>0</v>
      </c>
    </row>
    <row r="182" spans="2:65" s="1" customFormat="1" ht="31.5" customHeight="1">
      <c r="B182" s="140"/>
      <c r="C182" s="141" t="s">
        <v>241</v>
      </c>
      <c r="D182" s="141" t="s">
        <v>127</v>
      </c>
      <c r="E182" s="142" t="s">
        <v>242</v>
      </c>
      <c r="F182" s="237" t="s">
        <v>243</v>
      </c>
      <c r="G182" s="237"/>
      <c r="H182" s="237"/>
      <c r="I182" s="237"/>
      <c r="J182" s="143" t="s">
        <v>179</v>
      </c>
      <c r="K182" s="144">
        <v>4.2850000000000001</v>
      </c>
      <c r="L182" s="238"/>
      <c r="M182" s="238"/>
      <c r="N182" s="238">
        <f>ROUND(L182*K182,2)</f>
        <v>0</v>
      </c>
      <c r="O182" s="238"/>
      <c r="P182" s="238"/>
      <c r="Q182" s="238"/>
      <c r="R182" s="145"/>
      <c r="T182" s="146" t="s">
        <v>5</v>
      </c>
      <c r="U182" s="43" t="s">
        <v>37</v>
      </c>
      <c r="V182" s="147">
        <v>0</v>
      </c>
      <c r="W182" s="147">
        <f>V182*K182</f>
        <v>0</v>
      </c>
      <c r="X182" s="147">
        <v>0</v>
      </c>
      <c r="Y182" s="147">
        <f>X182*K182</f>
        <v>0</v>
      </c>
      <c r="Z182" s="147">
        <v>0</v>
      </c>
      <c r="AA182" s="148">
        <f>Z182*K182</f>
        <v>0</v>
      </c>
      <c r="AR182" s="20" t="s">
        <v>131</v>
      </c>
      <c r="AT182" s="20" t="s">
        <v>127</v>
      </c>
      <c r="AU182" s="20" t="s">
        <v>94</v>
      </c>
      <c r="AY182" s="20" t="s">
        <v>126</v>
      </c>
      <c r="BE182" s="149">
        <f>IF(U182="základní",N182,0)</f>
        <v>0</v>
      </c>
      <c r="BF182" s="149">
        <f>IF(U182="snížená",N182,0)</f>
        <v>0</v>
      </c>
      <c r="BG182" s="149">
        <f>IF(U182="zákl. přenesená",N182,0)</f>
        <v>0</v>
      </c>
      <c r="BH182" s="149">
        <f>IF(U182="sníž. přenesená",N182,0)</f>
        <v>0</v>
      </c>
      <c r="BI182" s="149">
        <f>IF(U182="nulová",N182,0)</f>
        <v>0</v>
      </c>
      <c r="BJ182" s="20" t="s">
        <v>80</v>
      </c>
      <c r="BK182" s="149">
        <f>ROUND(L182*K182,2)</f>
        <v>0</v>
      </c>
      <c r="BL182" s="20" t="s">
        <v>131</v>
      </c>
      <c r="BM182" s="20" t="s">
        <v>244</v>
      </c>
    </row>
    <row r="183" spans="2:65" s="11" customFormat="1" ht="22.5" customHeight="1">
      <c r="B183" s="158"/>
      <c r="C183" s="159"/>
      <c r="D183" s="159"/>
      <c r="E183" s="160" t="s">
        <v>5</v>
      </c>
      <c r="F183" s="247" t="s">
        <v>245</v>
      </c>
      <c r="G183" s="248"/>
      <c r="H183" s="248"/>
      <c r="I183" s="248"/>
      <c r="J183" s="159"/>
      <c r="K183" s="161">
        <v>4.2850000000000001</v>
      </c>
      <c r="L183" s="159"/>
      <c r="M183" s="159"/>
      <c r="N183" s="159"/>
      <c r="O183" s="159"/>
      <c r="P183" s="159"/>
      <c r="Q183" s="159"/>
      <c r="R183" s="162"/>
      <c r="T183" s="163"/>
      <c r="U183" s="159"/>
      <c r="V183" s="159"/>
      <c r="W183" s="159"/>
      <c r="X183" s="159"/>
      <c r="Y183" s="159"/>
      <c r="Z183" s="159"/>
      <c r="AA183" s="164"/>
      <c r="AT183" s="165" t="s">
        <v>134</v>
      </c>
      <c r="AU183" s="165" t="s">
        <v>94</v>
      </c>
      <c r="AV183" s="11" t="s">
        <v>94</v>
      </c>
      <c r="AW183" s="11" t="s">
        <v>30</v>
      </c>
      <c r="AX183" s="11" t="s">
        <v>72</v>
      </c>
      <c r="AY183" s="165" t="s">
        <v>126</v>
      </c>
    </row>
    <row r="184" spans="2:65" s="12" customFormat="1" ht="22.5" customHeight="1">
      <c r="B184" s="166"/>
      <c r="C184" s="167"/>
      <c r="D184" s="167"/>
      <c r="E184" s="168" t="s">
        <v>5</v>
      </c>
      <c r="F184" s="245" t="s">
        <v>138</v>
      </c>
      <c r="G184" s="246"/>
      <c r="H184" s="246"/>
      <c r="I184" s="246"/>
      <c r="J184" s="167"/>
      <c r="K184" s="169">
        <v>4.2850000000000001</v>
      </c>
      <c r="L184" s="167"/>
      <c r="M184" s="167"/>
      <c r="N184" s="167"/>
      <c r="O184" s="167"/>
      <c r="P184" s="167"/>
      <c r="Q184" s="167"/>
      <c r="R184" s="170"/>
      <c r="T184" s="171"/>
      <c r="U184" s="167"/>
      <c r="V184" s="167"/>
      <c r="W184" s="167"/>
      <c r="X184" s="167"/>
      <c r="Y184" s="167"/>
      <c r="Z184" s="167"/>
      <c r="AA184" s="172"/>
      <c r="AT184" s="173" t="s">
        <v>134</v>
      </c>
      <c r="AU184" s="173" t="s">
        <v>94</v>
      </c>
      <c r="AV184" s="12" t="s">
        <v>131</v>
      </c>
      <c r="AW184" s="12" t="s">
        <v>30</v>
      </c>
      <c r="AX184" s="12" t="s">
        <v>80</v>
      </c>
      <c r="AY184" s="173" t="s">
        <v>126</v>
      </c>
    </row>
    <row r="185" spans="2:65" s="9" customFormat="1" ht="29.85" customHeight="1">
      <c r="B185" s="129"/>
      <c r="C185" s="130"/>
      <c r="D185" s="139" t="s">
        <v>110</v>
      </c>
      <c r="E185" s="139"/>
      <c r="F185" s="139"/>
      <c r="G185" s="139"/>
      <c r="H185" s="139"/>
      <c r="I185" s="139"/>
      <c r="J185" s="139"/>
      <c r="K185" s="139"/>
      <c r="L185" s="139"/>
      <c r="M185" s="139"/>
      <c r="N185" s="255">
        <f>BK185</f>
        <v>0</v>
      </c>
      <c r="O185" s="256"/>
      <c r="P185" s="256"/>
      <c r="Q185" s="256"/>
      <c r="R185" s="132"/>
      <c r="T185" s="133"/>
      <c r="U185" s="130"/>
      <c r="V185" s="130"/>
      <c r="W185" s="134">
        <f>W186</f>
        <v>12.415854000000001</v>
      </c>
      <c r="X185" s="130"/>
      <c r="Y185" s="134">
        <f>Y186</f>
        <v>0</v>
      </c>
      <c r="Z185" s="130"/>
      <c r="AA185" s="135">
        <f>AA186</f>
        <v>0</v>
      </c>
      <c r="AR185" s="136" t="s">
        <v>80</v>
      </c>
      <c r="AT185" s="137" t="s">
        <v>71</v>
      </c>
      <c r="AU185" s="137" t="s">
        <v>80</v>
      </c>
      <c r="AY185" s="136" t="s">
        <v>126</v>
      </c>
      <c r="BK185" s="138">
        <f>BK186</f>
        <v>0</v>
      </c>
    </row>
    <row r="186" spans="2:65" s="1" customFormat="1" ht="31.5" customHeight="1">
      <c r="B186" s="140"/>
      <c r="C186" s="141" t="s">
        <v>16</v>
      </c>
      <c r="D186" s="141" t="s">
        <v>127</v>
      </c>
      <c r="E186" s="142" t="s">
        <v>246</v>
      </c>
      <c r="F186" s="237" t="s">
        <v>247</v>
      </c>
      <c r="G186" s="237"/>
      <c r="H186" s="237"/>
      <c r="I186" s="237"/>
      <c r="J186" s="143" t="s">
        <v>179</v>
      </c>
      <c r="K186" s="144">
        <v>188.119</v>
      </c>
      <c r="L186" s="238"/>
      <c r="M186" s="238"/>
      <c r="N186" s="238">
        <f>ROUND(L186*K186,2)</f>
        <v>0</v>
      </c>
      <c r="O186" s="238"/>
      <c r="P186" s="238"/>
      <c r="Q186" s="238"/>
      <c r="R186" s="145"/>
      <c r="T186" s="146" t="s">
        <v>5</v>
      </c>
      <c r="U186" s="178" t="s">
        <v>37</v>
      </c>
      <c r="V186" s="179">
        <v>6.6000000000000003E-2</v>
      </c>
      <c r="W186" s="179">
        <f>V186*K186</f>
        <v>12.415854000000001</v>
      </c>
      <c r="X186" s="179">
        <v>0</v>
      </c>
      <c r="Y186" s="179">
        <f>X186*K186</f>
        <v>0</v>
      </c>
      <c r="Z186" s="179">
        <v>0</v>
      </c>
      <c r="AA186" s="180">
        <f>Z186*K186</f>
        <v>0</v>
      </c>
      <c r="AR186" s="20" t="s">
        <v>131</v>
      </c>
      <c r="AT186" s="20" t="s">
        <v>127</v>
      </c>
      <c r="AU186" s="20" t="s">
        <v>94</v>
      </c>
      <c r="AY186" s="20" t="s">
        <v>126</v>
      </c>
      <c r="BE186" s="149">
        <f>IF(U186="základní",N186,0)</f>
        <v>0</v>
      </c>
      <c r="BF186" s="149">
        <f>IF(U186="snížená",N186,0)</f>
        <v>0</v>
      </c>
      <c r="BG186" s="149">
        <f>IF(U186="zákl. přenesená",N186,0)</f>
        <v>0</v>
      </c>
      <c r="BH186" s="149">
        <f>IF(U186="sníž. přenesená",N186,0)</f>
        <v>0</v>
      </c>
      <c r="BI186" s="149">
        <f>IF(U186="nulová",N186,0)</f>
        <v>0</v>
      </c>
      <c r="BJ186" s="20" t="s">
        <v>80</v>
      </c>
      <c r="BK186" s="149">
        <f>ROUND(L186*K186,2)</f>
        <v>0</v>
      </c>
      <c r="BL186" s="20" t="s">
        <v>131</v>
      </c>
      <c r="BM186" s="20" t="s">
        <v>248</v>
      </c>
    </row>
    <row r="187" spans="2:65" s="1" customFormat="1" ht="6.95" customHeight="1">
      <c r="B187" s="58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60"/>
    </row>
  </sheetData>
  <mergeCells count="176">
    <mergeCell ref="H1:K1"/>
    <mergeCell ref="S2:AC2"/>
    <mergeCell ref="F183:I183"/>
    <mergeCell ref="F184:I184"/>
    <mergeCell ref="F186:I186"/>
    <mergeCell ref="L186:M186"/>
    <mergeCell ref="N186:Q186"/>
    <mergeCell ref="N115:Q115"/>
    <mergeCell ref="N116:Q116"/>
    <mergeCell ref="N117:Q117"/>
    <mergeCell ref="N160:Q160"/>
    <mergeCell ref="N170:Q170"/>
    <mergeCell ref="N181:Q181"/>
    <mergeCell ref="N185:Q185"/>
    <mergeCell ref="F177:I177"/>
    <mergeCell ref="F178:I178"/>
    <mergeCell ref="L178:M178"/>
    <mergeCell ref="N178:Q178"/>
    <mergeCell ref="F179:I179"/>
    <mergeCell ref="F180:I180"/>
    <mergeCell ref="F182:I182"/>
    <mergeCell ref="L182:M182"/>
    <mergeCell ref="N182:Q182"/>
    <mergeCell ref="F172:I172"/>
    <mergeCell ref="F173:I173"/>
    <mergeCell ref="F174:I174"/>
    <mergeCell ref="L174:M174"/>
    <mergeCell ref="N174:Q174"/>
    <mergeCell ref="F175:I175"/>
    <mergeCell ref="L175:M175"/>
    <mergeCell ref="N175:Q175"/>
    <mergeCell ref="F176:I176"/>
    <mergeCell ref="F165:I165"/>
    <mergeCell ref="F166:I166"/>
    <mergeCell ref="F167:I167"/>
    <mergeCell ref="L167:M167"/>
    <mergeCell ref="N167:Q167"/>
    <mergeCell ref="F168:I168"/>
    <mergeCell ref="F169:I169"/>
    <mergeCell ref="F171:I171"/>
    <mergeCell ref="L171:M171"/>
    <mergeCell ref="N171:Q171"/>
    <mergeCell ref="F158:I158"/>
    <mergeCell ref="F159:I159"/>
    <mergeCell ref="F161:I161"/>
    <mergeCell ref="L161:M161"/>
    <mergeCell ref="N161:Q161"/>
    <mergeCell ref="F162:I162"/>
    <mergeCell ref="F163:I163"/>
    <mergeCell ref="F164:I164"/>
    <mergeCell ref="L164:M164"/>
    <mergeCell ref="N164:Q164"/>
    <mergeCell ref="F153:I153"/>
    <mergeCell ref="L153:M153"/>
    <mergeCell ref="N153:Q153"/>
    <mergeCell ref="F154:I154"/>
    <mergeCell ref="L154:M154"/>
    <mergeCell ref="N154:Q154"/>
    <mergeCell ref="F155:I155"/>
    <mergeCell ref="F156:I156"/>
    <mergeCell ref="F157:I157"/>
    <mergeCell ref="L157:M157"/>
    <mergeCell ref="N157:Q157"/>
    <mergeCell ref="F147:I147"/>
    <mergeCell ref="F148:I148"/>
    <mergeCell ref="F149:I149"/>
    <mergeCell ref="L149:M149"/>
    <mergeCell ref="N149:Q149"/>
    <mergeCell ref="F150:I150"/>
    <mergeCell ref="F151:I151"/>
    <mergeCell ref="F152:I152"/>
    <mergeCell ref="L152:M152"/>
    <mergeCell ref="N152:Q152"/>
    <mergeCell ref="F142:I142"/>
    <mergeCell ref="F143:I143"/>
    <mergeCell ref="L143:M143"/>
    <mergeCell ref="N143:Q143"/>
    <mergeCell ref="F144:I144"/>
    <mergeCell ref="F145:I145"/>
    <mergeCell ref="F146:I146"/>
    <mergeCell ref="L146:M146"/>
    <mergeCell ref="N146:Q146"/>
    <mergeCell ref="F137:I137"/>
    <mergeCell ref="F138:I138"/>
    <mergeCell ref="F139:I139"/>
    <mergeCell ref="L139:M139"/>
    <mergeCell ref="N139:Q139"/>
    <mergeCell ref="F140:I140"/>
    <mergeCell ref="L140:M140"/>
    <mergeCell ref="N140:Q140"/>
    <mergeCell ref="F141:I141"/>
    <mergeCell ref="F131:I131"/>
    <mergeCell ref="F132:I132"/>
    <mergeCell ref="F133:I133"/>
    <mergeCell ref="L133:M133"/>
    <mergeCell ref="N133:Q133"/>
    <mergeCell ref="F134:I134"/>
    <mergeCell ref="F135:I135"/>
    <mergeCell ref="F136:I136"/>
    <mergeCell ref="L136:M136"/>
    <mergeCell ref="N136:Q136"/>
    <mergeCell ref="F126:I126"/>
    <mergeCell ref="F127:I127"/>
    <mergeCell ref="L127:M127"/>
    <mergeCell ref="N127:Q127"/>
    <mergeCell ref="F128:I128"/>
    <mergeCell ref="F129:I129"/>
    <mergeCell ref="F130:I130"/>
    <mergeCell ref="L130:M130"/>
    <mergeCell ref="N130:Q130"/>
    <mergeCell ref="F119:I119"/>
    <mergeCell ref="F120:I120"/>
    <mergeCell ref="F121:I121"/>
    <mergeCell ref="F122:I122"/>
    <mergeCell ref="F123:I123"/>
    <mergeCell ref="F124:I124"/>
    <mergeCell ref="L124:M124"/>
    <mergeCell ref="N124:Q124"/>
    <mergeCell ref="F125:I125"/>
    <mergeCell ref="F106:P106"/>
    <mergeCell ref="F107:P107"/>
    <mergeCell ref="M109:P109"/>
    <mergeCell ref="M111:Q111"/>
    <mergeCell ref="M112:Q112"/>
    <mergeCell ref="F114:I114"/>
    <mergeCell ref="L114:M114"/>
    <mergeCell ref="N114:Q114"/>
    <mergeCell ref="F118:I118"/>
    <mergeCell ref="L118:M118"/>
    <mergeCell ref="N118:Q118"/>
    <mergeCell ref="N89:Q89"/>
    <mergeCell ref="N90:Q90"/>
    <mergeCell ref="N91:Q91"/>
    <mergeCell ref="N92:Q92"/>
    <mergeCell ref="N93:Q93"/>
    <mergeCell ref="N94:Q94"/>
    <mergeCell ref="N96:Q96"/>
    <mergeCell ref="L98:Q98"/>
    <mergeCell ref="C104:Q104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4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4"/>
  <sheetViews>
    <sheetView showGridLines="0" workbookViewId="0">
      <pane ySplit="1" topLeftCell="A112" activePane="bottomLeft" state="frozen"/>
      <selection pane="bottomLeft" activeCell="AC123" sqref="AC123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89</v>
      </c>
      <c r="G1" s="16"/>
      <c r="H1" s="251" t="s">
        <v>90</v>
      </c>
      <c r="I1" s="251"/>
      <c r="J1" s="251"/>
      <c r="K1" s="251"/>
      <c r="L1" s="16" t="s">
        <v>91</v>
      </c>
      <c r="M1" s="14"/>
      <c r="N1" s="14"/>
      <c r="O1" s="15" t="s">
        <v>92</v>
      </c>
      <c r="P1" s="14"/>
      <c r="Q1" s="14"/>
      <c r="R1" s="14"/>
      <c r="S1" s="16" t="s">
        <v>93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184" t="s">
        <v>7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S2" s="207" t="s">
        <v>8</v>
      </c>
      <c r="T2" s="208"/>
      <c r="U2" s="208"/>
      <c r="V2" s="208"/>
      <c r="W2" s="208"/>
      <c r="X2" s="208"/>
      <c r="Y2" s="208"/>
      <c r="Z2" s="208"/>
      <c r="AA2" s="208"/>
      <c r="AB2" s="208"/>
      <c r="AC2" s="208"/>
      <c r="AT2" s="20" t="s">
        <v>84</v>
      </c>
    </row>
    <row r="3" spans="1:6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94</v>
      </c>
    </row>
    <row r="4" spans="1:66" ht="36.950000000000003" customHeight="1">
      <c r="B4" s="24"/>
      <c r="C4" s="186" t="s">
        <v>95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25"/>
      <c r="T4" s="26" t="s">
        <v>13</v>
      </c>
      <c r="AT4" s="20" t="s">
        <v>6</v>
      </c>
    </row>
    <row r="5" spans="1:66" ht="6.9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1:66" ht="25.35" customHeight="1">
      <c r="B6" s="24"/>
      <c r="C6" s="27"/>
      <c r="D6" s="31" t="s">
        <v>17</v>
      </c>
      <c r="E6" s="27"/>
      <c r="F6" s="218" t="str">
        <f>'Rekapitulace stavby'!K6</f>
        <v>MČ Praha Čakovice, Souvislá údržba cyklotrasy A27 (úsek ŽT 070 - hranice k.ú. Letňany)</v>
      </c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7"/>
      <c r="R6" s="25"/>
    </row>
    <row r="7" spans="1:66" s="1" customFormat="1" ht="32.85" customHeight="1">
      <c r="B7" s="34"/>
      <c r="C7" s="35"/>
      <c r="D7" s="30" t="s">
        <v>96</v>
      </c>
      <c r="E7" s="35"/>
      <c r="F7" s="190" t="s">
        <v>249</v>
      </c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35"/>
      <c r="R7" s="36"/>
    </row>
    <row r="8" spans="1:66" s="1" customFormat="1" ht="14.45" customHeight="1">
      <c r="B8" s="34"/>
      <c r="C8" s="35"/>
      <c r="D8" s="31" t="s">
        <v>19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20</v>
      </c>
      <c r="N8" s="35"/>
      <c r="O8" s="29" t="s">
        <v>5</v>
      </c>
      <c r="P8" s="35"/>
      <c r="Q8" s="35"/>
      <c r="R8" s="36"/>
    </row>
    <row r="9" spans="1:66" s="1" customFormat="1" ht="14.45" customHeight="1">
      <c r="B9" s="34"/>
      <c r="C9" s="35"/>
      <c r="D9" s="31" t="s">
        <v>21</v>
      </c>
      <c r="E9" s="35"/>
      <c r="F9" s="29" t="s">
        <v>22</v>
      </c>
      <c r="G9" s="35"/>
      <c r="H9" s="35"/>
      <c r="I9" s="35"/>
      <c r="J9" s="35"/>
      <c r="K9" s="35"/>
      <c r="L9" s="35"/>
      <c r="M9" s="31" t="s">
        <v>23</v>
      </c>
      <c r="N9" s="35"/>
      <c r="O9" s="221" t="str">
        <f>'Rekapitulace stavby'!AN8</f>
        <v>7. 8. 2017</v>
      </c>
      <c r="P9" s="221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31" t="s">
        <v>25</v>
      </c>
      <c r="E11" s="35"/>
      <c r="F11" s="35"/>
      <c r="G11" s="35"/>
      <c r="H11" s="35"/>
      <c r="I11" s="35"/>
      <c r="J11" s="35"/>
      <c r="K11" s="35"/>
      <c r="L11" s="35"/>
      <c r="M11" s="31" t="s">
        <v>26</v>
      </c>
      <c r="N11" s="35"/>
      <c r="O11" s="188" t="str">
        <f>IF('Rekapitulace stavby'!AN10="","",'Rekapitulace stavby'!AN10)</f>
        <v/>
      </c>
      <c r="P11" s="188"/>
      <c r="Q11" s="35"/>
      <c r="R11" s="36"/>
    </row>
    <row r="12" spans="1:66" s="1" customFormat="1" ht="18" customHeight="1">
      <c r="B12" s="34"/>
      <c r="C12" s="35"/>
      <c r="D12" s="35"/>
      <c r="E12" s="29" t="str">
        <f>IF('Rekapitulace stavby'!E11="","",'Rekapitulace stavby'!E11)</f>
        <v xml:space="preserve"> </v>
      </c>
      <c r="F12" s="35"/>
      <c r="G12" s="35"/>
      <c r="H12" s="35"/>
      <c r="I12" s="35"/>
      <c r="J12" s="35"/>
      <c r="K12" s="35"/>
      <c r="L12" s="35"/>
      <c r="M12" s="31" t="s">
        <v>27</v>
      </c>
      <c r="N12" s="35"/>
      <c r="O12" s="188" t="str">
        <f>IF('Rekapitulace stavby'!AN11="","",'Rekapitulace stavby'!AN11)</f>
        <v/>
      </c>
      <c r="P12" s="188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31" t="s">
        <v>28</v>
      </c>
      <c r="E14" s="35"/>
      <c r="F14" s="35"/>
      <c r="G14" s="35"/>
      <c r="H14" s="35"/>
      <c r="I14" s="35"/>
      <c r="J14" s="35"/>
      <c r="K14" s="35"/>
      <c r="L14" s="35"/>
      <c r="M14" s="31" t="s">
        <v>26</v>
      </c>
      <c r="N14" s="35"/>
      <c r="O14" s="188" t="str">
        <f>IF('Rekapitulace stavby'!AN13="","",'Rekapitulace stavby'!AN13)</f>
        <v/>
      </c>
      <c r="P14" s="188"/>
      <c r="Q14" s="35"/>
      <c r="R14" s="36"/>
    </row>
    <row r="15" spans="1:66" s="1" customFormat="1" ht="18" customHeight="1">
      <c r="B15" s="34"/>
      <c r="C15" s="35"/>
      <c r="D15" s="35"/>
      <c r="E15" s="29" t="str">
        <f>IF('Rekapitulace stavby'!E14="","",'Rekapitulace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27</v>
      </c>
      <c r="N15" s="35"/>
      <c r="O15" s="188" t="str">
        <f>IF('Rekapitulace stavby'!AN14="","",'Rekapitulace stavby'!AN14)</f>
        <v/>
      </c>
      <c r="P15" s="188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29</v>
      </c>
      <c r="E17" s="35"/>
      <c r="F17" s="35"/>
      <c r="G17" s="35"/>
      <c r="H17" s="35"/>
      <c r="I17" s="35"/>
      <c r="J17" s="35"/>
      <c r="K17" s="35"/>
      <c r="L17" s="35"/>
      <c r="M17" s="31" t="s">
        <v>26</v>
      </c>
      <c r="N17" s="35"/>
      <c r="O17" s="188" t="str">
        <f>IF('Rekapitulace stavby'!AN16="","",'Rekapitulace stavby'!AN16)</f>
        <v/>
      </c>
      <c r="P17" s="188"/>
      <c r="Q17" s="35"/>
      <c r="R17" s="36"/>
    </row>
    <row r="18" spans="2:18" s="1" customFormat="1" ht="18" customHeight="1">
      <c r="B18" s="34"/>
      <c r="C18" s="35"/>
      <c r="D18" s="35"/>
      <c r="E18" s="29" t="str">
        <f>IF('Rekapitulace stavby'!E17="","",'Rekapitulace stavby'!E17)</f>
        <v xml:space="preserve"> </v>
      </c>
      <c r="F18" s="35"/>
      <c r="G18" s="35"/>
      <c r="H18" s="35"/>
      <c r="I18" s="35"/>
      <c r="J18" s="35"/>
      <c r="K18" s="35"/>
      <c r="L18" s="35"/>
      <c r="M18" s="31" t="s">
        <v>27</v>
      </c>
      <c r="N18" s="35"/>
      <c r="O18" s="188" t="str">
        <f>IF('Rekapitulace stavby'!AN17="","",'Rekapitulace stavby'!AN17)</f>
        <v/>
      </c>
      <c r="P18" s="188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31</v>
      </c>
      <c r="E20" s="35"/>
      <c r="F20" s="35"/>
      <c r="G20" s="35"/>
      <c r="H20" s="35"/>
      <c r="I20" s="35"/>
      <c r="J20" s="35"/>
      <c r="K20" s="35"/>
      <c r="L20" s="35"/>
      <c r="M20" s="31" t="s">
        <v>26</v>
      </c>
      <c r="N20" s="35"/>
      <c r="O20" s="188" t="str">
        <f>IF('Rekapitulace stavby'!AN19="","",'Rekapitulace stavby'!AN19)</f>
        <v/>
      </c>
      <c r="P20" s="188"/>
      <c r="Q20" s="35"/>
      <c r="R20" s="36"/>
    </row>
    <row r="21" spans="2:18" s="1" customFormat="1" ht="18" customHeight="1">
      <c r="B21" s="34"/>
      <c r="C21" s="35"/>
      <c r="D21" s="35"/>
      <c r="E21" s="29" t="str">
        <f>IF('Rekapitulace stavby'!E20="","",'Rekapitulace stavby'!E20)</f>
        <v xml:space="preserve"> </v>
      </c>
      <c r="F21" s="35"/>
      <c r="G21" s="35"/>
      <c r="H21" s="35"/>
      <c r="I21" s="35"/>
      <c r="J21" s="35"/>
      <c r="K21" s="35"/>
      <c r="L21" s="35"/>
      <c r="M21" s="31" t="s">
        <v>27</v>
      </c>
      <c r="N21" s="35"/>
      <c r="O21" s="188" t="str">
        <f>IF('Rekapitulace stavby'!AN20="","",'Rekapitulace stavby'!AN20)</f>
        <v/>
      </c>
      <c r="P21" s="188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191" t="s">
        <v>5</v>
      </c>
      <c r="F24" s="191"/>
      <c r="G24" s="191"/>
      <c r="H24" s="191"/>
      <c r="I24" s="191"/>
      <c r="J24" s="191"/>
      <c r="K24" s="191"/>
      <c r="L24" s="191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98</v>
      </c>
      <c r="E27" s="35"/>
      <c r="F27" s="35"/>
      <c r="G27" s="35"/>
      <c r="H27" s="35"/>
      <c r="I27" s="35"/>
      <c r="J27" s="35"/>
      <c r="K27" s="35"/>
      <c r="L27" s="35"/>
      <c r="M27" s="215">
        <f>N88</f>
        <v>0</v>
      </c>
      <c r="N27" s="215"/>
      <c r="O27" s="215"/>
      <c r="P27" s="215"/>
      <c r="Q27" s="35"/>
      <c r="R27" s="36"/>
    </row>
    <row r="28" spans="2:18" s="1" customFormat="1" ht="14.45" customHeight="1">
      <c r="B28" s="34"/>
      <c r="C28" s="35"/>
      <c r="D28" s="33" t="s">
        <v>99</v>
      </c>
      <c r="E28" s="35"/>
      <c r="F28" s="35"/>
      <c r="G28" s="35"/>
      <c r="H28" s="35"/>
      <c r="I28" s="35"/>
      <c r="J28" s="35"/>
      <c r="K28" s="35"/>
      <c r="L28" s="35"/>
      <c r="M28" s="215">
        <f>N91</f>
        <v>0</v>
      </c>
      <c r="N28" s="215"/>
      <c r="O28" s="215"/>
      <c r="P28" s="215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35</v>
      </c>
      <c r="E30" s="35"/>
      <c r="F30" s="35"/>
      <c r="G30" s="35"/>
      <c r="H30" s="35"/>
      <c r="I30" s="35"/>
      <c r="J30" s="35"/>
      <c r="K30" s="35"/>
      <c r="L30" s="35"/>
      <c r="M30" s="222">
        <f>ROUND(M27+M28,2)</f>
        <v>0</v>
      </c>
      <c r="N30" s="220"/>
      <c r="O30" s="220"/>
      <c r="P30" s="220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36</v>
      </c>
      <c r="E32" s="41" t="s">
        <v>37</v>
      </c>
      <c r="F32" s="42">
        <v>0.21</v>
      </c>
      <c r="G32" s="107" t="s">
        <v>38</v>
      </c>
      <c r="H32" s="223">
        <f>ROUND((SUM(BE91:BE92)+SUM(BE110:BE123)), 2)</f>
        <v>0</v>
      </c>
      <c r="I32" s="220"/>
      <c r="J32" s="220"/>
      <c r="K32" s="35"/>
      <c r="L32" s="35"/>
      <c r="M32" s="223">
        <f>ROUND(ROUND((SUM(BE91:BE92)+SUM(BE110:BE123)), 2)*F32, 2)</f>
        <v>0</v>
      </c>
      <c r="N32" s="220"/>
      <c r="O32" s="220"/>
      <c r="P32" s="220"/>
      <c r="Q32" s="35"/>
      <c r="R32" s="36"/>
    </row>
    <row r="33" spans="2:18" s="1" customFormat="1" ht="14.45" customHeight="1">
      <c r="B33" s="34"/>
      <c r="C33" s="35"/>
      <c r="D33" s="35"/>
      <c r="E33" s="41" t="s">
        <v>39</v>
      </c>
      <c r="F33" s="42">
        <v>0.15</v>
      </c>
      <c r="G33" s="107" t="s">
        <v>38</v>
      </c>
      <c r="H33" s="223">
        <f>ROUND((SUM(BF91:BF92)+SUM(BF110:BF123)), 2)</f>
        <v>0</v>
      </c>
      <c r="I33" s="220"/>
      <c r="J33" s="220"/>
      <c r="K33" s="35"/>
      <c r="L33" s="35"/>
      <c r="M33" s="223">
        <f>ROUND(ROUND((SUM(BF91:BF92)+SUM(BF110:BF123)), 2)*F33, 2)</f>
        <v>0</v>
      </c>
      <c r="N33" s="220"/>
      <c r="O33" s="220"/>
      <c r="P33" s="220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40</v>
      </c>
      <c r="F34" s="42">
        <v>0.21</v>
      </c>
      <c r="G34" s="107" t="s">
        <v>38</v>
      </c>
      <c r="H34" s="223">
        <f>ROUND((SUM(BG91:BG92)+SUM(BG110:BG123)), 2)</f>
        <v>0</v>
      </c>
      <c r="I34" s="220"/>
      <c r="J34" s="220"/>
      <c r="K34" s="35"/>
      <c r="L34" s="35"/>
      <c r="M34" s="223">
        <v>0</v>
      </c>
      <c r="N34" s="220"/>
      <c r="O34" s="220"/>
      <c r="P34" s="220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41</v>
      </c>
      <c r="F35" s="42">
        <v>0.15</v>
      </c>
      <c r="G35" s="107" t="s">
        <v>38</v>
      </c>
      <c r="H35" s="223">
        <f>ROUND((SUM(BH91:BH92)+SUM(BH110:BH123)), 2)</f>
        <v>0</v>
      </c>
      <c r="I35" s="220"/>
      <c r="J35" s="220"/>
      <c r="K35" s="35"/>
      <c r="L35" s="35"/>
      <c r="M35" s="223">
        <v>0</v>
      </c>
      <c r="N35" s="220"/>
      <c r="O35" s="220"/>
      <c r="P35" s="220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42</v>
      </c>
      <c r="F36" s="42">
        <v>0</v>
      </c>
      <c r="G36" s="107" t="s">
        <v>38</v>
      </c>
      <c r="H36" s="223">
        <f>ROUND((SUM(BI91:BI92)+SUM(BI110:BI123)), 2)</f>
        <v>0</v>
      </c>
      <c r="I36" s="220"/>
      <c r="J36" s="220"/>
      <c r="K36" s="35"/>
      <c r="L36" s="35"/>
      <c r="M36" s="223">
        <v>0</v>
      </c>
      <c r="N36" s="220"/>
      <c r="O36" s="220"/>
      <c r="P36" s="220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43</v>
      </c>
      <c r="E38" s="74"/>
      <c r="F38" s="74"/>
      <c r="G38" s="109" t="s">
        <v>44</v>
      </c>
      <c r="H38" s="110" t="s">
        <v>45</v>
      </c>
      <c r="I38" s="74"/>
      <c r="J38" s="74"/>
      <c r="K38" s="74"/>
      <c r="L38" s="224">
        <f>SUM(M30:M36)</f>
        <v>0</v>
      </c>
      <c r="M38" s="224"/>
      <c r="N38" s="224"/>
      <c r="O38" s="224"/>
      <c r="P38" s="225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5">
      <c r="B50" s="34"/>
      <c r="C50" s="35"/>
      <c r="D50" s="49" t="s">
        <v>46</v>
      </c>
      <c r="E50" s="50"/>
      <c r="F50" s="50"/>
      <c r="G50" s="50"/>
      <c r="H50" s="51"/>
      <c r="I50" s="35"/>
      <c r="J50" s="49" t="s">
        <v>47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>
      <c r="B52" s="24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5"/>
    </row>
    <row r="53" spans="2:18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5">
      <c r="B59" s="34"/>
      <c r="C59" s="35"/>
      <c r="D59" s="54" t="s">
        <v>48</v>
      </c>
      <c r="E59" s="55"/>
      <c r="F59" s="55"/>
      <c r="G59" s="56" t="s">
        <v>49</v>
      </c>
      <c r="H59" s="57"/>
      <c r="I59" s="35"/>
      <c r="J59" s="54" t="s">
        <v>48</v>
      </c>
      <c r="K59" s="55"/>
      <c r="L59" s="55"/>
      <c r="M59" s="55"/>
      <c r="N59" s="56" t="s">
        <v>49</v>
      </c>
      <c r="O59" s="55"/>
      <c r="P59" s="57"/>
      <c r="Q59" s="35"/>
      <c r="R59" s="36"/>
    </row>
    <row r="60" spans="2:18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5">
      <c r="B61" s="34"/>
      <c r="C61" s="35"/>
      <c r="D61" s="49" t="s">
        <v>50</v>
      </c>
      <c r="E61" s="50"/>
      <c r="F61" s="50"/>
      <c r="G61" s="50"/>
      <c r="H61" s="51"/>
      <c r="I61" s="35"/>
      <c r="J61" s="49" t="s">
        <v>51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5">
      <c r="B70" s="34"/>
      <c r="C70" s="35"/>
      <c r="D70" s="54" t="s">
        <v>48</v>
      </c>
      <c r="E70" s="55"/>
      <c r="F70" s="55"/>
      <c r="G70" s="56" t="s">
        <v>49</v>
      </c>
      <c r="H70" s="57"/>
      <c r="I70" s="35"/>
      <c r="J70" s="54" t="s">
        <v>48</v>
      </c>
      <c r="K70" s="55"/>
      <c r="L70" s="55"/>
      <c r="M70" s="55"/>
      <c r="N70" s="56" t="s">
        <v>49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186" t="s">
        <v>100</v>
      </c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17</v>
      </c>
      <c r="D78" s="35"/>
      <c r="E78" s="35"/>
      <c r="F78" s="218" t="str">
        <f>F6</f>
        <v>MČ Praha Čakovice, Souvislá údržba cyklotrasy A27 (úsek ŽT 070 - hranice k.ú. Letňany)</v>
      </c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35"/>
      <c r="R78" s="36"/>
    </row>
    <row r="79" spans="2:18" s="1" customFormat="1" ht="36.950000000000003" customHeight="1">
      <c r="B79" s="34"/>
      <c r="C79" s="68" t="s">
        <v>96</v>
      </c>
      <c r="D79" s="35"/>
      <c r="E79" s="35"/>
      <c r="F79" s="200" t="str">
        <f>F7</f>
        <v>901 - VON</v>
      </c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31" t="s">
        <v>21</v>
      </c>
      <c r="D81" s="35"/>
      <c r="E81" s="35"/>
      <c r="F81" s="29" t="str">
        <f>F9</f>
        <v xml:space="preserve"> </v>
      </c>
      <c r="G81" s="35"/>
      <c r="H81" s="35"/>
      <c r="I81" s="35"/>
      <c r="J81" s="35"/>
      <c r="K81" s="31" t="s">
        <v>23</v>
      </c>
      <c r="L81" s="35"/>
      <c r="M81" s="221" t="str">
        <f>IF(O9="","",O9)</f>
        <v>7. 8. 2017</v>
      </c>
      <c r="N81" s="221"/>
      <c r="O81" s="221"/>
      <c r="P81" s="221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>
      <c r="B83" s="34"/>
      <c r="C83" s="31" t="s">
        <v>25</v>
      </c>
      <c r="D83" s="35"/>
      <c r="E83" s="35"/>
      <c r="F83" s="29" t="str">
        <f>E12</f>
        <v xml:space="preserve"> </v>
      </c>
      <c r="G83" s="35"/>
      <c r="H83" s="35"/>
      <c r="I83" s="35"/>
      <c r="J83" s="35"/>
      <c r="K83" s="31" t="s">
        <v>29</v>
      </c>
      <c r="L83" s="35"/>
      <c r="M83" s="188" t="str">
        <f>E18</f>
        <v xml:space="preserve"> </v>
      </c>
      <c r="N83" s="188"/>
      <c r="O83" s="188"/>
      <c r="P83" s="188"/>
      <c r="Q83" s="188"/>
      <c r="R83" s="36"/>
    </row>
    <row r="84" spans="2:47" s="1" customFormat="1" ht="14.45" customHeight="1">
      <c r="B84" s="34"/>
      <c r="C84" s="31" t="s">
        <v>28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31</v>
      </c>
      <c r="L84" s="35"/>
      <c r="M84" s="188" t="str">
        <f>E21</f>
        <v xml:space="preserve"> </v>
      </c>
      <c r="N84" s="188"/>
      <c r="O84" s="188"/>
      <c r="P84" s="188"/>
      <c r="Q84" s="188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26" t="s">
        <v>101</v>
      </c>
      <c r="D86" s="227"/>
      <c r="E86" s="227"/>
      <c r="F86" s="227"/>
      <c r="G86" s="227"/>
      <c r="H86" s="103"/>
      <c r="I86" s="103"/>
      <c r="J86" s="103"/>
      <c r="K86" s="103"/>
      <c r="L86" s="103"/>
      <c r="M86" s="103"/>
      <c r="N86" s="226" t="s">
        <v>102</v>
      </c>
      <c r="O86" s="227"/>
      <c r="P86" s="227"/>
      <c r="Q86" s="227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103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10">
        <f>N110</f>
        <v>0</v>
      </c>
      <c r="O88" s="228"/>
      <c r="P88" s="228"/>
      <c r="Q88" s="228"/>
      <c r="R88" s="36"/>
      <c r="AU88" s="20" t="s">
        <v>104</v>
      </c>
    </row>
    <row r="89" spans="2:47" s="6" customFormat="1" ht="24.95" customHeight="1">
      <c r="B89" s="112"/>
      <c r="C89" s="113"/>
      <c r="D89" s="114" t="s">
        <v>250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29">
        <f>N111</f>
        <v>0</v>
      </c>
      <c r="O89" s="230"/>
      <c r="P89" s="230"/>
      <c r="Q89" s="230"/>
      <c r="R89" s="115"/>
    </row>
    <row r="90" spans="2:47" s="1" customFormat="1" ht="21.75" customHeight="1"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6"/>
    </row>
    <row r="91" spans="2:47" s="1" customFormat="1" ht="29.25" customHeight="1">
      <c r="B91" s="34"/>
      <c r="C91" s="111" t="s">
        <v>111</v>
      </c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228">
        <v>0</v>
      </c>
      <c r="O91" s="233"/>
      <c r="P91" s="233"/>
      <c r="Q91" s="233"/>
      <c r="R91" s="36"/>
      <c r="T91" s="120"/>
      <c r="U91" s="121" t="s">
        <v>36</v>
      </c>
    </row>
    <row r="92" spans="2:47" s="1" customFormat="1" ht="18" customHeight="1"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6"/>
    </row>
    <row r="93" spans="2:47" s="1" customFormat="1" ht="29.25" customHeight="1">
      <c r="B93" s="34"/>
      <c r="C93" s="102" t="s">
        <v>88</v>
      </c>
      <c r="D93" s="103"/>
      <c r="E93" s="103"/>
      <c r="F93" s="103"/>
      <c r="G93" s="103"/>
      <c r="H93" s="103"/>
      <c r="I93" s="103"/>
      <c r="J93" s="103"/>
      <c r="K93" s="103"/>
      <c r="L93" s="203">
        <f>ROUND(SUM(N88+N91),2)</f>
        <v>0</v>
      </c>
      <c r="M93" s="203"/>
      <c r="N93" s="203"/>
      <c r="O93" s="203"/>
      <c r="P93" s="203"/>
      <c r="Q93" s="203"/>
      <c r="R93" s="36"/>
    </row>
    <row r="94" spans="2:47" s="1" customFormat="1" ht="6.95" customHeight="1">
      <c r="B94" s="58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60"/>
    </row>
    <row r="98" spans="2:65" s="1" customFormat="1" ht="6.95" customHeight="1">
      <c r="B98" s="61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3"/>
    </row>
    <row r="99" spans="2:65" s="1" customFormat="1" ht="36.950000000000003" customHeight="1">
      <c r="B99" s="34"/>
      <c r="C99" s="186" t="s">
        <v>112</v>
      </c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36"/>
    </row>
    <row r="100" spans="2:65" s="1" customFormat="1" ht="6.95" customHeight="1"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6"/>
    </row>
    <row r="101" spans="2:65" s="1" customFormat="1" ht="30" customHeight="1">
      <c r="B101" s="34"/>
      <c r="C101" s="31" t="s">
        <v>17</v>
      </c>
      <c r="D101" s="35"/>
      <c r="E101" s="35"/>
      <c r="F101" s="218" t="str">
        <f>F6</f>
        <v>MČ Praha Čakovice, Souvislá údržba cyklotrasy A27 (úsek ŽT 070 - hranice k.ú. Letňany)</v>
      </c>
      <c r="G101" s="219"/>
      <c r="H101" s="219"/>
      <c r="I101" s="219"/>
      <c r="J101" s="219"/>
      <c r="K101" s="219"/>
      <c r="L101" s="219"/>
      <c r="M101" s="219"/>
      <c r="N101" s="219"/>
      <c r="O101" s="219"/>
      <c r="P101" s="219"/>
      <c r="Q101" s="35"/>
      <c r="R101" s="36"/>
    </row>
    <row r="102" spans="2:65" s="1" customFormat="1" ht="36.950000000000003" customHeight="1">
      <c r="B102" s="34"/>
      <c r="C102" s="68" t="s">
        <v>96</v>
      </c>
      <c r="D102" s="35"/>
      <c r="E102" s="35"/>
      <c r="F102" s="200" t="str">
        <f>F7</f>
        <v>901 - VON</v>
      </c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35"/>
      <c r="R102" s="36"/>
    </row>
    <row r="103" spans="2:65" s="1" customFormat="1" ht="6.95" customHeight="1"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6"/>
    </row>
    <row r="104" spans="2:65" s="1" customFormat="1" ht="18" customHeight="1">
      <c r="B104" s="34"/>
      <c r="C104" s="31" t="s">
        <v>21</v>
      </c>
      <c r="D104" s="35"/>
      <c r="E104" s="35"/>
      <c r="F104" s="29" t="str">
        <f>F9</f>
        <v xml:space="preserve"> </v>
      </c>
      <c r="G104" s="35"/>
      <c r="H104" s="35"/>
      <c r="I104" s="35"/>
      <c r="J104" s="35"/>
      <c r="K104" s="31" t="s">
        <v>23</v>
      </c>
      <c r="L104" s="35"/>
      <c r="M104" s="221" t="str">
        <f>IF(O9="","",O9)</f>
        <v>7. 8. 2017</v>
      </c>
      <c r="N104" s="221"/>
      <c r="O104" s="221"/>
      <c r="P104" s="221"/>
      <c r="Q104" s="35"/>
      <c r="R104" s="36"/>
    </row>
    <row r="105" spans="2:65" s="1" customFormat="1" ht="6.95" customHeight="1"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6"/>
    </row>
    <row r="106" spans="2:65" s="1" customFormat="1" ht="15">
      <c r="B106" s="34"/>
      <c r="C106" s="31" t="s">
        <v>25</v>
      </c>
      <c r="D106" s="35"/>
      <c r="E106" s="35"/>
      <c r="F106" s="29" t="str">
        <f>E12</f>
        <v xml:space="preserve"> </v>
      </c>
      <c r="G106" s="35"/>
      <c r="H106" s="35"/>
      <c r="I106" s="35"/>
      <c r="J106" s="35"/>
      <c r="K106" s="31" t="s">
        <v>29</v>
      </c>
      <c r="L106" s="35"/>
      <c r="M106" s="188" t="str">
        <f>E18</f>
        <v xml:space="preserve"> </v>
      </c>
      <c r="N106" s="188"/>
      <c r="O106" s="188"/>
      <c r="P106" s="188"/>
      <c r="Q106" s="188"/>
      <c r="R106" s="36"/>
    </row>
    <row r="107" spans="2:65" s="1" customFormat="1" ht="14.45" customHeight="1">
      <c r="B107" s="34"/>
      <c r="C107" s="31" t="s">
        <v>28</v>
      </c>
      <c r="D107" s="35"/>
      <c r="E107" s="35"/>
      <c r="F107" s="29" t="str">
        <f>IF(E15="","",E15)</f>
        <v xml:space="preserve"> </v>
      </c>
      <c r="G107" s="35"/>
      <c r="H107" s="35"/>
      <c r="I107" s="35"/>
      <c r="J107" s="35"/>
      <c r="K107" s="31" t="s">
        <v>31</v>
      </c>
      <c r="L107" s="35"/>
      <c r="M107" s="188" t="str">
        <f>E21</f>
        <v xml:space="preserve"> </v>
      </c>
      <c r="N107" s="188"/>
      <c r="O107" s="188"/>
      <c r="P107" s="188"/>
      <c r="Q107" s="188"/>
      <c r="R107" s="36"/>
    </row>
    <row r="108" spans="2:65" s="1" customFormat="1" ht="10.35" customHeight="1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</row>
    <row r="109" spans="2:65" s="8" customFormat="1" ht="29.25" customHeight="1">
      <c r="B109" s="122"/>
      <c r="C109" s="123" t="s">
        <v>113</v>
      </c>
      <c r="D109" s="124" t="s">
        <v>114</v>
      </c>
      <c r="E109" s="124" t="s">
        <v>54</v>
      </c>
      <c r="F109" s="234" t="s">
        <v>115</v>
      </c>
      <c r="G109" s="234"/>
      <c r="H109" s="234"/>
      <c r="I109" s="234"/>
      <c r="J109" s="124" t="s">
        <v>116</v>
      </c>
      <c r="K109" s="124" t="s">
        <v>117</v>
      </c>
      <c r="L109" s="235" t="s">
        <v>118</v>
      </c>
      <c r="M109" s="235"/>
      <c r="N109" s="234" t="s">
        <v>102</v>
      </c>
      <c r="O109" s="234"/>
      <c r="P109" s="234"/>
      <c r="Q109" s="236"/>
      <c r="R109" s="125"/>
      <c r="T109" s="75" t="s">
        <v>119</v>
      </c>
      <c r="U109" s="76" t="s">
        <v>36</v>
      </c>
      <c r="V109" s="76" t="s">
        <v>120</v>
      </c>
      <c r="W109" s="76" t="s">
        <v>121</v>
      </c>
      <c r="X109" s="76" t="s">
        <v>122</v>
      </c>
      <c r="Y109" s="76" t="s">
        <v>123</v>
      </c>
      <c r="Z109" s="76" t="s">
        <v>124</v>
      </c>
      <c r="AA109" s="77" t="s">
        <v>125</v>
      </c>
    </row>
    <row r="110" spans="2:65" s="1" customFormat="1" ht="29.25" customHeight="1">
      <c r="B110" s="34"/>
      <c r="C110" s="79" t="s">
        <v>98</v>
      </c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252">
        <f>BK110</f>
        <v>0</v>
      </c>
      <c r="O110" s="253"/>
      <c r="P110" s="253"/>
      <c r="Q110" s="253"/>
      <c r="R110" s="36"/>
      <c r="T110" s="78"/>
      <c r="U110" s="50"/>
      <c r="V110" s="50"/>
      <c r="W110" s="126">
        <f>W111</f>
        <v>0</v>
      </c>
      <c r="X110" s="50"/>
      <c r="Y110" s="126">
        <f>Y111</f>
        <v>0</v>
      </c>
      <c r="Z110" s="50"/>
      <c r="AA110" s="127">
        <f>AA111</f>
        <v>0</v>
      </c>
      <c r="AT110" s="20" t="s">
        <v>71</v>
      </c>
      <c r="AU110" s="20" t="s">
        <v>104</v>
      </c>
      <c r="BK110" s="128">
        <f>BK111</f>
        <v>0</v>
      </c>
    </row>
    <row r="111" spans="2:65" s="9" customFormat="1" ht="37.35" customHeight="1">
      <c r="B111" s="129"/>
      <c r="C111" s="130"/>
      <c r="D111" s="131" t="s">
        <v>250</v>
      </c>
      <c r="E111" s="131"/>
      <c r="F111" s="131"/>
      <c r="G111" s="131"/>
      <c r="H111" s="131"/>
      <c r="I111" s="131"/>
      <c r="J111" s="131"/>
      <c r="K111" s="131"/>
      <c r="L111" s="131"/>
      <c r="M111" s="131"/>
      <c r="N111" s="257">
        <f>BK111</f>
        <v>0</v>
      </c>
      <c r="O111" s="258"/>
      <c r="P111" s="258"/>
      <c r="Q111" s="258"/>
      <c r="R111" s="132"/>
      <c r="T111" s="133"/>
      <c r="U111" s="130"/>
      <c r="V111" s="130"/>
      <c r="W111" s="134">
        <f>SUM(W112:W123)</f>
        <v>0</v>
      </c>
      <c r="X111" s="130"/>
      <c r="Y111" s="134">
        <f>SUM(Y112:Y123)</f>
        <v>0</v>
      </c>
      <c r="Z111" s="130"/>
      <c r="AA111" s="135">
        <f>SUM(AA112:AA123)</f>
        <v>0</v>
      </c>
      <c r="AR111" s="136" t="s">
        <v>153</v>
      </c>
      <c r="AT111" s="137" t="s">
        <v>71</v>
      </c>
      <c r="AU111" s="137" t="s">
        <v>72</v>
      </c>
      <c r="AY111" s="136" t="s">
        <v>126</v>
      </c>
      <c r="BK111" s="138">
        <f>SUM(BK112:BK123)</f>
        <v>0</v>
      </c>
    </row>
    <row r="112" spans="2:65" s="1" customFormat="1" ht="31.5" customHeight="1">
      <c r="B112" s="140"/>
      <c r="C112" s="141" t="s">
        <v>80</v>
      </c>
      <c r="D112" s="141" t="s">
        <v>127</v>
      </c>
      <c r="E112" s="142" t="s">
        <v>251</v>
      </c>
      <c r="F112" s="237" t="s">
        <v>252</v>
      </c>
      <c r="G112" s="237"/>
      <c r="H112" s="237"/>
      <c r="I112" s="237"/>
      <c r="J112" s="143" t="s">
        <v>230</v>
      </c>
      <c r="K112" s="144">
        <v>1</v>
      </c>
      <c r="L112" s="238"/>
      <c r="M112" s="238"/>
      <c r="N112" s="238">
        <f t="shared" ref="N112:N123" si="0">ROUND(L112*K112,2)</f>
        <v>0</v>
      </c>
      <c r="O112" s="238"/>
      <c r="P112" s="238"/>
      <c r="Q112" s="238"/>
      <c r="R112" s="145"/>
      <c r="T112" s="146" t="s">
        <v>5</v>
      </c>
      <c r="U112" s="43" t="s">
        <v>37</v>
      </c>
      <c r="V112" s="147">
        <v>0</v>
      </c>
      <c r="W112" s="147">
        <f t="shared" ref="W112:W123" si="1">V112*K112</f>
        <v>0</v>
      </c>
      <c r="X112" s="147">
        <v>0</v>
      </c>
      <c r="Y112" s="147">
        <f t="shared" ref="Y112:Y123" si="2">X112*K112</f>
        <v>0</v>
      </c>
      <c r="Z112" s="147">
        <v>0</v>
      </c>
      <c r="AA112" s="148">
        <f t="shared" ref="AA112:AA123" si="3">Z112*K112</f>
        <v>0</v>
      </c>
      <c r="AR112" s="20" t="s">
        <v>253</v>
      </c>
      <c r="AT112" s="20" t="s">
        <v>127</v>
      </c>
      <c r="AU112" s="20" t="s">
        <v>80</v>
      </c>
      <c r="AY112" s="20" t="s">
        <v>126</v>
      </c>
      <c r="BE112" s="149">
        <f t="shared" ref="BE112:BE123" si="4">IF(U112="základní",N112,0)</f>
        <v>0</v>
      </c>
      <c r="BF112" s="149">
        <f t="shared" ref="BF112:BF123" si="5">IF(U112="snížená",N112,0)</f>
        <v>0</v>
      </c>
      <c r="BG112" s="149">
        <f t="shared" ref="BG112:BG123" si="6">IF(U112="zákl. přenesená",N112,0)</f>
        <v>0</v>
      </c>
      <c r="BH112" s="149">
        <f t="shared" ref="BH112:BH123" si="7">IF(U112="sníž. přenesená",N112,0)</f>
        <v>0</v>
      </c>
      <c r="BI112" s="149">
        <f t="shared" ref="BI112:BI123" si="8">IF(U112="nulová",N112,0)</f>
        <v>0</v>
      </c>
      <c r="BJ112" s="20" t="s">
        <v>80</v>
      </c>
      <c r="BK112" s="149">
        <f t="shared" ref="BK112:BK123" si="9">ROUND(L112*K112,2)</f>
        <v>0</v>
      </c>
      <c r="BL112" s="20" t="s">
        <v>253</v>
      </c>
      <c r="BM112" s="20" t="s">
        <v>254</v>
      </c>
    </row>
    <row r="113" spans="2:65" s="1" customFormat="1" ht="31.5" customHeight="1">
      <c r="B113" s="140"/>
      <c r="C113" s="141" t="s">
        <v>94</v>
      </c>
      <c r="D113" s="141" t="s">
        <v>127</v>
      </c>
      <c r="E113" s="142" t="s">
        <v>255</v>
      </c>
      <c r="F113" s="237" t="s">
        <v>256</v>
      </c>
      <c r="G113" s="237"/>
      <c r="H113" s="237"/>
      <c r="I113" s="237"/>
      <c r="J113" s="143" t="s">
        <v>230</v>
      </c>
      <c r="K113" s="144">
        <v>1</v>
      </c>
      <c r="L113" s="238"/>
      <c r="M113" s="238"/>
      <c r="N113" s="238">
        <f t="shared" si="0"/>
        <v>0</v>
      </c>
      <c r="O113" s="238"/>
      <c r="P113" s="238"/>
      <c r="Q113" s="238"/>
      <c r="R113" s="145"/>
      <c r="T113" s="146" t="s">
        <v>5</v>
      </c>
      <c r="U113" s="43" t="s">
        <v>37</v>
      </c>
      <c r="V113" s="147">
        <v>0</v>
      </c>
      <c r="W113" s="147">
        <f t="shared" si="1"/>
        <v>0</v>
      </c>
      <c r="X113" s="147">
        <v>0</v>
      </c>
      <c r="Y113" s="147">
        <f t="shared" si="2"/>
        <v>0</v>
      </c>
      <c r="Z113" s="147">
        <v>0</v>
      </c>
      <c r="AA113" s="148">
        <f t="shared" si="3"/>
        <v>0</v>
      </c>
      <c r="AR113" s="20" t="s">
        <v>253</v>
      </c>
      <c r="AT113" s="20" t="s">
        <v>127</v>
      </c>
      <c r="AU113" s="20" t="s">
        <v>80</v>
      </c>
      <c r="AY113" s="20" t="s">
        <v>126</v>
      </c>
      <c r="BE113" s="149">
        <f t="shared" si="4"/>
        <v>0</v>
      </c>
      <c r="BF113" s="149">
        <f t="shared" si="5"/>
        <v>0</v>
      </c>
      <c r="BG113" s="149">
        <f t="shared" si="6"/>
        <v>0</v>
      </c>
      <c r="BH113" s="149">
        <f t="shared" si="7"/>
        <v>0</v>
      </c>
      <c r="BI113" s="149">
        <f t="shared" si="8"/>
        <v>0</v>
      </c>
      <c r="BJ113" s="20" t="s">
        <v>80</v>
      </c>
      <c r="BK113" s="149">
        <f t="shared" si="9"/>
        <v>0</v>
      </c>
      <c r="BL113" s="20" t="s">
        <v>253</v>
      </c>
      <c r="BM113" s="20" t="s">
        <v>257</v>
      </c>
    </row>
    <row r="114" spans="2:65" s="1" customFormat="1" ht="22.5" customHeight="1">
      <c r="B114" s="140"/>
      <c r="C114" s="141" t="s">
        <v>144</v>
      </c>
      <c r="D114" s="141" t="s">
        <v>127</v>
      </c>
      <c r="E114" s="142" t="s">
        <v>258</v>
      </c>
      <c r="F114" s="237" t="s">
        <v>259</v>
      </c>
      <c r="G114" s="237"/>
      <c r="H114" s="237"/>
      <c r="I114" s="237"/>
      <c r="J114" s="143" t="s">
        <v>230</v>
      </c>
      <c r="K114" s="144">
        <v>1</v>
      </c>
      <c r="L114" s="238"/>
      <c r="M114" s="238"/>
      <c r="N114" s="238">
        <f t="shared" si="0"/>
        <v>0</v>
      </c>
      <c r="O114" s="238"/>
      <c r="P114" s="238"/>
      <c r="Q114" s="238"/>
      <c r="R114" s="145"/>
      <c r="T114" s="146" t="s">
        <v>5</v>
      </c>
      <c r="U114" s="43" t="s">
        <v>37</v>
      </c>
      <c r="V114" s="147">
        <v>0</v>
      </c>
      <c r="W114" s="147">
        <f t="shared" si="1"/>
        <v>0</v>
      </c>
      <c r="X114" s="147">
        <v>0</v>
      </c>
      <c r="Y114" s="147">
        <f t="shared" si="2"/>
        <v>0</v>
      </c>
      <c r="Z114" s="147">
        <v>0</v>
      </c>
      <c r="AA114" s="148">
        <f t="shared" si="3"/>
        <v>0</v>
      </c>
      <c r="AR114" s="20" t="s">
        <v>253</v>
      </c>
      <c r="AT114" s="20" t="s">
        <v>127</v>
      </c>
      <c r="AU114" s="20" t="s">
        <v>80</v>
      </c>
      <c r="AY114" s="20" t="s">
        <v>126</v>
      </c>
      <c r="BE114" s="149">
        <f t="shared" si="4"/>
        <v>0</v>
      </c>
      <c r="BF114" s="149">
        <f t="shared" si="5"/>
        <v>0</v>
      </c>
      <c r="BG114" s="149">
        <f t="shared" si="6"/>
        <v>0</v>
      </c>
      <c r="BH114" s="149">
        <f t="shared" si="7"/>
        <v>0</v>
      </c>
      <c r="BI114" s="149">
        <f t="shared" si="8"/>
        <v>0</v>
      </c>
      <c r="BJ114" s="20" t="s">
        <v>80</v>
      </c>
      <c r="BK114" s="149">
        <f t="shared" si="9"/>
        <v>0</v>
      </c>
      <c r="BL114" s="20" t="s">
        <v>253</v>
      </c>
      <c r="BM114" s="20" t="s">
        <v>260</v>
      </c>
    </row>
    <row r="115" spans="2:65" s="1" customFormat="1" ht="31.5" customHeight="1">
      <c r="B115" s="140"/>
      <c r="C115" s="141" t="s">
        <v>131</v>
      </c>
      <c r="D115" s="141" t="s">
        <v>127</v>
      </c>
      <c r="E115" s="142" t="s">
        <v>261</v>
      </c>
      <c r="F115" s="237" t="s">
        <v>262</v>
      </c>
      <c r="G115" s="237"/>
      <c r="H115" s="237"/>
      <c r="I115" s="237"/>
      <c r="J115" s="143" t="s">
        <v>230</v>
      </c>
      <c r="K115" s="144">
        <v>1</v>
      </c>
      <c r="L115" s="238"/>
      <c r="M115" s="238"/>
      <c r="N115" s="238">
        <f t="shared" si="0"/>
        <v>0</v>
      </c>
      <c r="O115" s="238"/>
      <c r="P115" s="238"/>
      <c r="Q115" s="238"/>
      <c r="R115" s="145"/>
      <c r="T115" s="146" t="s">
        <v>5</v>
      </c>
      <c r="U115" s="43" t="s">
        <v>37</v>
      </c>
      <c r="V115" s="147">
        <v>0</v>
      </c>
      <c r="W115" s="147">
        <f t="shared" si="1"/>
        <v>0</v>
      </c>
      <c r="X115" s="147">
        <v>0</v>
      </c>
      <c r="Y115" s="147">
        <f t="shared" si="2"/>
        <v>0</v>
      </c>
      <c r="Z115" s="147">
        <v>0</v>
      </c>
      <c r="AA115" s="148">
        <f t="shared" si="3"/>
        <v>0</v>
      </c>
      <c r="AR115" s="20" t="s">
        <v>253</v>
      </c>
      <c r="AT115" s="20" t="s">
        <v>127</v>
      </c>
      <c r="AU115" s="20" t="s">
        <v>80</v>
      </c>
      <c r="AY115" s="20" t="s">
        <v>126</v>
      </c>
      <c r="BE115" s="149">
        <f t="shared" si="4"/>
        <v>0</v>
      </c>
      <c r="BF115" s="149">
        <f t="shared" si="5"/>
        <v>0</v>
      </c>
      <c r="BG115" s="149">
        <f t="shared" si="6"/>
        <v>0</v>
      </c>
      <c r="BH115" s="149">
        <f t="shared" si="7"/>
        <v>0</v>
      </c>
      <c r="BI115" s="149">
        <f t="shared" si="8"/>
        <v>0</v>
      </c>
      <c r="BJ115" s="20" t="s">
        <v>80</v>
      </c>
      <c r="BK115" s="149">
        <f t="shared" si="9"/>
        <v>0</v>
      </c>
      <c r="BL115" s="20" t="s">
        <v>253</v>
      </c>
      <c r="BM115" s="20" t="s">
        <v>263</v>
      </c>
    </row>
    <row r="116" spans="2:65" s="1" customFormat="1" ht="31.5" customHeight="1">
      <c r="B116" s="140"/>
      <c r="C116" s="141" t="s">
        <v>153</v>
      </c>
      <c r="D116" s="141" t="s">
        <v>127</v>
      </c>
      <c r="E116" s="142" t="s">
        <v>264</v>
      </c>
      <c r="F116" s="237" t="s">
        <v>265</v>
      </c>
      <c r="G116" s="237"/>
      <c r="H116" s="237"/>
      <c r="I116" s="237"/>
      <c r="J116" s="143" t="s">
        <v>230</v>
      </c>
      <c r="K116" s="144">
        <v>1</v>
      </c>
      <c r="L116" s="238"/>
      <c r="M116" s="238"/>
      <c r="N116" s="238">
        <f t="shared" si="0"/>
        <v>0</v>
      </c>
      <c r="O116" s="238"/>
      <c r="P116" s="238"/>
      <c r="Q116" s="238"/>
      <c r="R116" s="145"/>
      <c r="T116" s="146" t="s">
        <v>5</v>
      </c>
      <c r="U116" s="43" t="s">
        <v>37</v>
      </c>
      <c r="V116" s="147">
        <v>0</v>
      </c>
      <c r="W116" s="147">
        <f t="shared" si="1"/>
        <v>0</v>
      </c>
      <c r="X116" s="147">
        <v>0</v>
      </c>
      <c r="Y116" s="147">
        <f t="shared" si="2"/>
        <v>0</v>
      </c>
      <c r="Z116" s="147">
        <v>0</v>
      </c>
      <c r="AA116" s="148">
        <f t="shared" si="3"/>
        <v>0</v>
      </c>
      <c r="AR116" s="20" t="s">
        <v>253</v>
      </c>
      <c r="AT116" s="20" t="s">
        <v>127</v>
      </c>
      <c r="AU116" s="20" t="s">
        <v>80</v>
      </c>
      <c r="AY116" s="20" t="s">
        <v>126</v>
      </c>
      <c r="BE116" s="149">
        <f t="shared" si="4"/>
        <v>0</v>
      </c>
      <c r="BF116" s="149">
        <f t="shared" si="5"/>
        <v>0</v>
      </c>
      <c r="BG116" s="149">
        <f t="shared" si="6"/>
        <v>0</v>
      </c>
      <c r="BH116" s="149">
        <f t="shared" si="7"/>
        <v>0</v>
      </c>
      <c r="BI116" s="149">
        <f t="shared" si="8"/>
        <v>0</v>
      </c>
      <c r="BJ116" s="20" t="s">
        <v>80</v>
      </c>
      <c r="BK116" s="149">
        <f t="shared" si="9"/>
        <v>0</v>
      </c>
      <c r="BL116" s="20" t="s">
        <v>253</v>
      </c>
      <c r="BM116" s="20" t="s">
        <v>266</v>
      </c>
    </row>
    <row r="117" spans="2:65" s="1" customFormat="1" ht="22.5" customHeight="1">
      <c r="B117" s="140"/>
      <c r="C117" s="141" t="s">
        <v>158</v>
      </c>
      <c r="D117" s="141" t="s">
        <v>127</v>
      </c>
      <c r="E117" s="142" t="s">
        <v>267</v>
      </c>
      <c r="F117" s="237" t="s">
        <v>268</v>
      </c>
      <c r="G117" s="237"/>
      <c r="H117" s="237"/>
      <c r="I117" s="237"/>
      <c r="J117" s="143" t="s">
        <v>230</v>
      </c>
      <c r="K117" s="144">
        <v>1</v>
      </c>
      <c r="L117" s="238"/>
      <c r="M117" s="238"/>
      <c r="N117" s="238">
        <f t="shared" si="0"/>
        <v>0</v>
      </c>
      <c r="O117" s="238"/>
      <c r="P117" s="238"/>
      <c r="Q117" s="238"/>
      <c r="R117" s="145"/>
      <c r="T117" s="146" t="s">
        <v>5</v>
      </c>
      <c r="U117" s="43" t="s">
        <v>37</v>
      </c>
      <c r="V117" s="147">
        <v>0</v>
      </c>
      <c r="W117" s="147">
        <f t="shared" si="1"/>
        <v>0</v>
      </c>
      <c r="X117" s="147">
        <v>0</v>
      </c>
      <c r="Y117" s="147">
        <f t="shared" si="2"/>
        <v>0</v>
      </c>
      <c r="Z117" s="147">
        <v>0</v>
      </c>
      <c r="AA117" s="148">
        <f t="shared" si="3"/>
        <v>0</v>
      </c>
      <c r="AR117" s="20" t="s">
        <v>253</v>
      </c>
      <c r="AT117" s="20" t="s">
        <v>127</v>
      </c>
      <c r="AU117" s="20" t="s">
        <v>80</v>
      </c>
      <c r="AY117" s="20" t="s">
        <v>126</v>
      </c>
      <c r="BE117" s="149">
        <f t="shared" si="4"/>
        <v>0</v>
      </c>
      <c r="BF117" s="149">
        <f t="shared" si="5"/>
        <v>0</v>
      </c>
      <c r="BG117" s="149">
        <f t="shared" si="6"/>
        <v>0</v>
      </c>
      <c r="BH117" s="149">
        <f t="shared" si="7"/>
        <v>0</v>
      </c>
      <c r="BI117" s="149">
        <f t="shared" si="8"/>
        <v>0</v>
      </c>
      <c r="BJ117" s="20" t="s">
        <v>80</v>
      </c>
      <c r="BK117" s="149">
        <f t="shared" si="9"/>
        <v>0</v>
      </c>
      <c r="BL117" s="20" t="s">
        <v>253</v>
      </c>
      <c r="BM117" s="20" t="s">
        <v>269</v>
      </c>
    </row>
    <row r="118" spans="2:65" s="1" customFormat="1" ht="22.5" customHeight="1">
      <c r="B118" s="140"/>
      <c r="C118" s="141" t="s">
        <v>163</v>
      </c>
      <c r="D118" s="141" t="s">
        <v>127</v>
      </c>
      <c r="E118" s="142" t="s">
        <v>270</v>
      </c>
      <c r="F118" s="237" t="s">
        <v>271</v>
      </c>
      <c r="G118" s="237"/>
      <c r="H118" s="237"/>
      <c r="I118" s="237"/>
      <c r="J118" s="143" t="s">
        <v>230</v>
      </c>
      <c r="K118" s="144">
        <v>1</v>
      </c>
      <c r="L118" s="238"/>
      <c r="M118" s="238"/>
      <c r="N118" s="238">
        <f t="shared" si="0"/>
        <v>0</v>
      </c>
      <c r="O118" s="238"/>
      <c r="P118" s="238"/>
      <c r="Q118" s="238"/>
      <c r="R118" s="145"/>
      <c r="T118" s="146" t="s">
        <v>5</v>
      </c>
      <c r="U118" s="43" t="s">
        <v>37</v>
      </c>
      <c r="V118" s="147">
        <v>0</v>
      </c>
      <c r="W118" s="147">
        <f t="shared" si="1"/>
        <v>0</v>
      </c>
      <c r="X118" s="147">
        <v>0</v>
      </c>
      <c r="Y118" s="147">
        <f t="shared" si="2"/>
        <v>0</v>
      </c>
      <c r="Z118" s="147">
        <v>0</v>
      </c>
      <c r="AA118" s="148">
        <f t="shared" si="3"/>
        <v>0</v>
      </c>
      <c r="AR118" s="20" t="s">
        <v>253</v>
      </c>
      <c r="AT118" s="20" t="s">
        <v>127</v>
      </c>
      <c r="AU118" s="20" t="s">
        <v>80</v>
      </c>
      <c r="AY118" s="20" t="s">
        <v>126</v>
      </c>
      <c r="BE118" s="149">
        <f t="shared" si="4"/>
        <v>0</v>
      </c>
      <c r="BF118" s="149">
        <f t="shared" si="5"/>
        <v>0</v>
      </c>
      <c r="BG118" s="149">
        <f t="shared" si="6"/>
        <v>0</v>
      </c>
      <c r="BH118" s="149">
        <f t="shared" si="7"/>
        <v>0</v>
      </c>
      <c r="BI118" s="149">
        <f t="shared" si="8"/>
        <v>0</v>
      </c>
      <c r="BJ118" s="20" t="s">
        <v>80</v>
      </c>
      <c r="BK118" s="149">
        <f t="shared" si="9"/>
        <v>0</v>
      </c>
      <c r="BL118" s="20" t="s">
        <v>253</v>
      </c>
      <c r="BM118" s="20" t="s">
        <v>272</v>
      </c>
    </row>
    <row r="119" spans="2:65" s="1" customFormat="1" ht="31.5" customHeight="1">
      <c r="B119" s="140"/>
      <c r="C119" s="141" t="s">
        <v>167</v>
      </c>
      <c r="D119" s="141" t="s">
        <v>127</v>
      </c>
      <c r="E119" s="142" t="s">
        <v>273</v>
      </c>
      <c r="F119" s="237" t="s">
        <v>274</v>
      </c>
      <c r="G119" s="237"/>
      <c r="H119" s="237"/>
      <c r="I119" s="237"/>
      <c r="J119" s="143" t="s">
        <v>230</v>
      </c>
      <c r="K119" s="144">
        <v>1</v>
      </c>
      <c r="L119" s="238"/>
      <c r="M119" s="238"/>
      <c r="N119" s="238">
        <f t="shared" si="0"/>
        <v>0</v>
      </c>
      <c r="O119" s="238"/>
      <c r="P119" s="238"/>
      <c r="Q119" s="238"/>
      <c r="R119" s="145"/>
      <c r="T119" s="146" t="s">
        <v>5</v>
      </c>
      <c r="U119" s="43" t="s">
        <v>37</v>
      </c>
      <c r="V119" s="147">
        <v>0</v>
      </c>
      <c r="W119" s="147">
        <f t="shared" si="1"/>
        <v>0</v>
      </c>
      <c r="X119" s="147">
        <v>0</v>
      </c>
      <c r="Y119" s="147">
        <f t="shared" si="2"/>
        <v>0</v>
      </c>
      <c r="Z119" s="147">
        <v>0</v>
      </c>
      <c r="AA119" s="148">
        <f t="shared" si="3"/>
        <v>0</v>
      </c>
      <c r="AR119" s="20" t="s">
        <v>253</v>
      </c>
      <c r="AT119" s="20" t="s">
        <v>127</v>
      </c>
      <c r="AU119" s="20" t="s">
        <v>80</v>
      </c>
      <c r="AY119" s="20" t="s">
        <v>126</v>
      </c>
      <c r="BE119" s="149">
        <f t="shared" si="4"/>
        <v>0</v>
      </c>
      <c r="BF119" s="149">
        <f t="shared" si="5"/>
        <v>0</v>
      </c>
      <c r="BG119" s="149">
        <f t="shared" si="6"/>
        <v>0</v>
      </c>
      <c r="BH119" s="149">
        <f t="shared" si="7"/>
        <v>0</v>
      </c>
      <c r="BI119" s="149">
        <f t="shared" si="8"/>
        <v>0</v>
      </c>
      <c r="BJ119" s="20" t="s">
        <v>80</v>
      </c>
      <c r="BK119" s="149">
        <f t="shared" si="9"/>
        <v>0</v>
      </c>
      <c r="BL119" s="20" t="s">
        <v>253</v>
      </c>
      <c r="BM119" s="20" t="s">
        <v>275</v>
      </c>
    </row>
    <row r="120" spans="2:65" s="1" customFormat="1" ht="22.5" customHeight="1">
      <c r="B120" s="140"/>
      <c r="C120" s="141" t="s">
        <v>172</v>
      </c>
      <c r="D120" s="141" t="s">
        <v>127</v>
      </c>
      <c r="E120" s="142" t="s">
        <v>276</v>
      </c>
      <c r="F120" s="237" t="s">
        <v>277</v>
      </c>
      <c r="G120" s="237"/>
      <c r="H120" s="237"/>
      <c r="I120" s="237"/>
      <c r="J120" s="143" t="s">
        <v>230</v>
      </c>
      <c r="K120" s="144">
        <v>1</v>
      </c>
      <c r="L120" s="238"/>
      <c r="M120" s="238"/>
      <c r="N120" s="238">
        <f t="shared" si="0"/>
        <v>0</v>
      </c>
      <c r="O120" s="238"/>
      <c r="P120" s="238"/>
      <c r="Q120" s="238"/>
      <c r="R120" s="145"/>
      <c r="T120" s="146" t="s">
        <v>5</v>
      </c>
      <c r="U120" s="43" t="s">
        <v>37</v>
      </c>
      <c r="V120" s="147">
        <v>0</v>
      </c>
      <c r="W120" s="147">
        <f t="shared" si="1"/>
        <v>0</v>
      </c>
      <c r="X120" s="147">
        <v>0</v>
      </c>
      <c r="Y120" s="147">
        <f t="shared" si="2"/>
        <v>0</v>
      </c>
      <c r="Z120" s="147">
        <v>0</v>
      </c>
      <c r="AA120" s="148">
        <f t="shared" si="3"/>
        <v>0</v>
      </c>
      <c r="AR120" s="20" t="s">
        <v>253</v>
      </c>
      <c r="AT120" s="20" t="s">
        <v>127</v>
      </c>
      <c r="AU120" s="20" t="s">
        <v>80</v>
      </c>
      <c r="AY120" s="20" t="s">
        <v>126</v>
      </c>
      <c r="BE120" s="149">
        <f t="shared" si="4"/>
        <v>0</v>
      </c>
      <c r="BF120" s="149">
        <f t="shared" si="5"/>
        <v>0</v>
      </c>
      <c r="BG120" s="149">
        <f t="shared" si="6"/>
        <v>0</v>
      </c>
      <c r="BH120" s="149">
        <f t="shared" si="7"/>
        <v>0</v>
      </c>
      <c r="BI120" s="149">
        <f t="shared" si="8"/>
        <v>0</v>
      </c>
      <c r="BJ120" s="20" t="s">
        <v>80</v>
      </c>
      <c r="BK120" s="149">
        <f t="shared" si="9"/>
        <v>0</v>
      </c>
      <c r="BL120" s="20" t="s">
        <v>253</v>
      </c>
      <c r="BM120" s="20" t="s">
        <v>278</v>
      </c>
    </row>
    <row r="121" spans="2:65" s="1" customFormat="1" ht="22.5" customHeight="1">
      <c r="B121" s="140"/>
      <c r="C121" s="141" t="s">
        <v>176</v>
      </c>
      <c r="D121" s="141" t="s">
        <v>127</v>
      </c>
      <c r="E121" s="142" t="s">
        <v>279</v>
      </c>
      <c r="F121" s="237" t="s">
        <v>280</v>
      </c>
      <c r="G121" s="237"/>
      <c r="H121" s="237"/>
      <c r="I121" s="237"/>
      <c r="J121" s="143" t="s">
        <v>230</v>
      </c>
      <c r="K121" s="144">
        <v>1</v>
      </c>
      <c r="L121" s="238"/>
      <c r="M121" s="238"/>
      <c r="N121" s="238">
        <f t="shared" si="0"/>
        <v>0</v>
      </c>
      <c r="O121" s="238"/>
      <c r="P121" s="238"/>
      <c r="Q121" s="238"/>
      <c r="R121" s="145"/>
      <c r="T121" s="146" t="s">
        <v>5</v>
      </c>
      <c r="U121" s="43" t="s">
        <v>37</v>
      </c>
      <c r="V121" s="147">
        <v>0</v>
      </c>
      <c r="W121" s="147">
        <f t="shared" si="1"/>
        <v>0</v>
      </c>
      <c r="X121" s="147">
        <v>0</v>
      </c>
      <c r="Y121" s="147">
        <f t="shared" si="2"/>
        <v>0</v>
      </c>
      <c r="Z121" s="147">
        <v>0</v>
      </c>
      <c r="AA121" s="148">
        <f t="shared" si="3"/>
        <v>0</v>
      </c>
      <c r="AR121" s="20" t="s">
        <v>253</v>
      </c>
      <c r="AT121" s="20" t="s">
        <v>127</v>
      </c>
      <c r="AU121" s="20" t="s">
        <v>80</v>
      </c>
      <c r="AY121" s="20" t="s">
        <v>126</v>
      </c>
      <c r="BE121" s="149">
        <f t="shared" si="4"/>
        <v>0</v>
      </c>
      <c r="BF121" s="149">
        <f t="shared" si="5"/>
        <v>0</v>
      </c>
      <c r="BG121" s="149">
        <f t="shared" si="6"/>
        <v>0</v>
      </c>
      <c r="BH121" s="149">
        <f t="shared" si="7"/>
        <v>0</v>
      </c>
      <c r="BI121" s="149">
        <f t="shared" si="8"/>
        <v>0</v>
      </c>
      <c r="BJ121" s="20" t="s">
        <v>80</v>
      </c>
      <c r="BK121" s="149">
        <f t="shared" si="9"/>
        <v>0</v>
      </c>
      <c r="BL121" s="20" t="s">
        <v>253</v>
      </c>
      <c r="BM121" s="20" t="s">
        <v>281</v>
      </c>
    </row>
    <row r="122" spans="2:65" s="1" customFormat="1" ht="22.5" customHeight="1">
      <c r="B122" s="140"/>
      <c r="C122" s="141" t="s">
        <v>182</v>
      </c>
      <c r="D122" s="141" t="s">
        <v>127</v>
      </c>
      <c r="E122" s="142" t="s">
        <v>282</v>
      </c>
      <c r="F122" s="237" t="s">
        <v>283</v>
      </c>
      <c r="G122" s="237"/>
      <c r="H122" s="237"/>
      <c r="I122" s="237"/>
      <c r="J122" s="143" t="s">
        <v>230</v>
      </c>
      <c r="K122" s="144">
        <v>1</v>
      </c>
      <c r="L122" s="238"/>
      <c r="M122" s="238"/>
      <c r="N122" s="238">
        <f t="shared" si="0"/>
        <v>0</v>
      </c>
      <c r="O122" s="238"/>
      <c r="P122" s="238"/>
      <c r="Q122" s="238"/>
      <c r="R122" s="145"/>
      <c r="T122" s="146" t="s">
        <v>5</v>
      </c>
      <c r="U122" s="43" t="s">
        <v>37</v>
      </c>
      <c r="V122" s="147">
        <v>0</v>
      </c>
      <c r="W122" s="147">
        <f t="shared" si="1"/>
        <v>0</v>
      </c>
      <c r="X122" s="147">
        <v>0</v>
      </c>
      <c r="Y122" s="147">
        <f t="shared" si="2"/>
        <v>0</v>
      </c>
      <c r="Z122" s="147">
        <v>0</v>
      </c>
      <c r="AA122" s="148">
        <f t="shared" si="3"/>
        <v>0</v>
      </c>
      <c r="AR122" s="20" t="s">
        <v>253</v>
      </c>
      <c r="AT122" s="20" t="s">
        <v>127</v>
      </c>
      <c r="AU122" s="20" t="s">
        <v>80</v>
      </c>
      <c r="AY122" s="20" t="s">
        <v>126</v>
      </c>
      <c r="BE122" s="149">
        <f t="shared" si="4"/>
        <v>0</v>
      </c>
      <c r="BF122" s="149">
        <f t="shared" si="5"/>
        <v>0</v>
      </c>
      <c r="BG122" s="149">
        <f t="shared" si="6"/>
        <v>0</v>
      </c>
      <c r="BH122" s="149">
        <f t="shared" si="7"/>
        <v>0</v>
      </c>
      <c r="BI122" s="149">
        <f t="shared" si="8"/>
        <v>0</v>
      </c>
      <c r="BJ122" s="20" t="s">
        <v>80</v>
      </c>
      <c r="BK122" s="149">
        <f t="shared" si="9"/>
        <v>0</v>
      </c>
      <c r="BL122" s="20" t="s">
        <v>253</v>
      </c>
      <c r="BM122" s="20" t="s">
        <v>284</v>
      </c>
    </row>
    <row r="123" spans="2:65" s="1" customFormat="1" ht="22.5" customHeight="1">
      <c r="B123" s="140"/>
      <c r="C123" s="141" t="s">
        <v>188</v>
      </c>
      <c r="D123" s="141" t="s">
        <v>127</v>
      </c>
      <c r="E123" s="142" t="s">
        <v>285</v>
      </c>
      <c r="F123" s="237" t="s">
        <v>286</v>
      </c>
      <c r="G123" s="237"/>
      <c r="H123" s="237"/>
      <c r="I123" s="237"/>
      <c r="J123" s="143" t="s">
        <v>230</v>
      </c>
      <c r="K123" s="144">
        <v>1</v>
      </c>
      <c r="L123" s="238"/>
      <c r="M123" s="238"/>
      <c r="N123" s="238">
        <f t="shared" si="0"/>
        <v>0</v>
      </c>
      <c r="O123" s="238"/>
      <c r="P123" s="238"/>
      <c r="Q123" s="238"/>
      <c r="R123" s="145"/>
      <c r="T123" s="146" t="s">
        <v>5</v>
      </c>
      <c r="U123" s="178" t="s">
        <v>37</v>
      </c>
      <c r="V123" s="179">
        <v>0</v>
      </c>
      <c r="W123" s="179">
        <f t="shared" si="1"/>
        <v>0</v>
      </c>
      <c r="X123" s="179">
        <v>0</v>
      </c>
      <c r="Y123" s="179">
        <f t="shared" si="2"/>
        <v>0</v>
      </c>
      <c r="Z123" s="179">
        <v>0</v>
      </c>
      <c r="AA123" s="180">
        <f t="shared" si="3"/>
        <v>0</v>
      </c>
      <c r="AR123" s="20" t="s">
        <v>253</v>
      </c>
      <c r="AT123" s="20" t="s">
        <v>127</v>
      </c>
      <c r="AU123" s="20" t="s">
        <v>80</v>
      </c>
      <c r="AY123" s="20" t="s">
        <v>126</v>
      </c>
      <c r="BE123" s="149">
        <f t="shared" si="4"/>
        <v>0</v>
      </c>
      <c r="BF123" s="149">
        <f t="shared" si="5"/>
        <v>0</v>
      </c>
      <c r="BG123" s="149">
        <f t="shared" si="6"/>
        <v>0</v>
      </c>
      <c r="BH123" s="149">
        <f t="shared" si="7"/>
        <v>0</v>
      </c>
      <c r="BI123" s="149">
        <f t="shared" si="8"/>
        <v>0</v>
      </c>
      <c r="BJ123" s="20" t="s">
        <v>80</v>
      </c>
      <c r="BK123" s="149">
        <f t="shared" si="9"/>
        <v>0</v>
      </c>
      <c r="BL123" s="20" t="s">
        <v>253</v>
      </c>
      <c r="BM123" s="20" t="s">
        <v>287</v>
      </c>
    </row>
    <row r="124" spans="2:65" s="1" customFormat="1" ht="6.95" customHeight="1">
      <c r="B124" s="58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60"/>
    </row>
  </sheetData>
  <mergeCells count="89">
    <mergeCell ref="N110:Q110"/>
    <mergeCell ref="N111:Q111"/>
    <mergeCell ref="H1:K1"/>
    <mergeCell ref="S2:AC2"/>
    <mergeCell ref="F122:I122"/>
    <mergeCell ref="L122:M122"/>
    <mergeCell ref="N122:Q122"/>
    <mergeCell ref="F118:I118"/>
    <mergeCell ref="L118:M118"/>
    <mergeCell ref="N118:Q118"/>
    <mergeCell ref="F119:I119"/>
    <mergeCell ref="L119:M119"/>
    <mergeCell ref="N119:Q119"/>
    <mergeCell ref="F116:I116"/>
    <mergeCell ref="L116:M116"/>
    <mergeCell ref="N116:Q116"/>
    <mergeCell ref="F123:I123"/>
    <mergeCell ref="L123:M123"/>
    <mergeCell ref="N123:Q123"/>
    <mergeCell ref="F120:I120"/>
    <mergeCell ref="L120:M120"/>
    <mergeCell ref="N120:Q120"/>
    <mergeCell ref="F121:I121"/>
    <mergeCell ref="L121:M121"/>
    <mergeCell ref="N121:Q121"/>
    <mergeCell ref="F117:I117"/>
    <mergeCell ref="L117:M117"/>
    <mergeCell ref="N117:Q117"/>
    <mergeCell ref="F114:I114"/>
    <mergeCell ref="L114:M114"/>
    <mergeCell ref="N114:Q114"/>
    <mergeCell ref="F115:I115"/>
    <mergeCell ref="L115:M115"/>
    <mergeCell ref="N115:Q115"/>
    <mergeCell ref="F112:I112"/>
    <mergeCell ref="L112:M112"/>
    <mergeCell ref="N112:Q112"/>
    <mergeCell ref="F113:I113"/>
    <mergeCell ref="L113:M113"/>
    <mergeCell ref="N113:Q113"/>
    <mergeCell ref="F102:P102"/>
    <mergeCell ref="M104:P104"/>
    <mergeCell ref="M106:Q106"/>
    <mergeCell ref="M107:Q107"/>
    <mergeCell ref="F109:I109"/>
    <mergeCell ref="L109:M109"/>
    <mergeCell ref="N109:Q109"/>
    <mergeCell ref="N89:Q89"/>
    <mergeCell ref="N91:Q91"/>
    <mergeCell ref="L93:Q93"/>
    <mergeCell ref="C99:Q99"/>
    <mergeCell ref="F101:P101"/>
    <mergeCell ref="M83:Q83"/>
    <mergeCell ref="M84:Q84"/>
    <mergeCell ref="C86:G86"/>
    <mergeCell ref="N86:Q86"/>
    <mergeCell ref="N88:Q88"/>
    <mergeCell ref="L38:P38"/>
    <mergeCell ref="C76:Q76"/>
    <mergeCell ref="F78:P78"/>
    <mergeCell ref="F79:P79"/>
    <mergeCell ref="M81:P81"/>
    <mergeCell ref="H34:J34"/>
    <mergeCell ref="M34:P34"/>
    <mergeCell ref="H35:J35"/>
    <mergeCell ref="M35:P35"/>
    <mergeCell ref="H36:J36"/>
    <mergeCell ref="M36:P36"/>
    <mergeCell ref="M28:P28"/>
    <mergeCell ref="M30:P30"/>
    <mergeCell ref="H32:J32"/>
    <mergeCell ref="M32:P32"/>
    <mergeCell ref="H33:J33"/>
    <mergeCell ref="M33:P33"/>
    <mergeCell ref="O18:P18"/>
    <mergeCell ref="O20:P20"/>
    <mergeCell ref="O21:P21"/>
    <mergeCell ref="E24:L24"/>
    <mergeCell ref="M27:P27"/>
    <mergeCell ref="O11:P11"/>
    <mergeCell ref="O12:P12"/>
    <mergeCell ref="O14:P14"/>
    <mergeCell ref="O15:P15"/>
    <mergeCell ref="O17:P17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ace rozpočtu"/>
    <hyperlink ref="L1" location="C109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100 - SO 100 Komunikace a...</vt:lpstr>
      <vt:lpstr>901 - VON</vt:lpstr>
      <vt:lpstr>'100 - SO 100 Komunikace a...'!Názvy_tisku</vt:lpstr>
      <vt:lpstr>'901 - VON'!Názvy_tisku</vt:lpstr>
      <vt:lpstr>'Rekapitulace stavby'!Názvy_tisku</vt:lpstr>
      <vt:lpstr>'100 - SO 100 Komunikace a...'!Oblast_tisku</vt:lpstr>
      <vt:lpstr>'901 - VON'!Oblast_tisku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DESKTOP-4NS5FKT\uzivatel</dc:creator>
  <cp:lastModifiedBy>uzivatel</cp:lastModifiedBy>
  <dcterms:created xsi:type="dcterms:W3CDTF">2017-08-07T09:01:38Z</dcterms:created>
  <dcterms:modified xsi:type="dcterms:W3CDTF">2017-08-07T14:24:50Z</dcterms:modified>
</cp:coreProperties>
</file>